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TI - Vnitřní rozvody ZTI" sheetId="2" r:id="rId2"/>
    <sheet name="Venk_kanal - Venkovní kan..." sheetId="3" r:id="rId3"/>
    <sheet name="Příp_vody - Přípojka vody" sheetId="4" r:id="rId4"/>
  </sheets>
  <definedNames>
    <definedName name="_xlnm.Print_Area" localSheetId="0">'Rekapitulace stavby'!$C$4:$AP$70,'Rekapitulace stavby'!$C$76:$AP$98</definedName>
    <definedName name="_xlnm.Print_Titles" localSheetId="0">'Rekapitulace stavby'!$85:$85</definedName>
    <definedName name="_xlnm.Print_Area" localSheetId="1">'ZTI - Vnitřní rozvody ZTI'!$C$4:$Q$70,'ZTI - Vnitřní rozvody ZTI'!$C$76:$Q$111,'ZTI - Vnitřní rozvody ZTI'!$C$117:$Q$473</definedName>
    <definedName name="_xlnm.Print_Titles" localSheetId="1">'ZTI - Vnitřní rozvody ZTI'!$127:$127</definedName>
    <definedName name="_xlnm.Print_Area" localSheetId="2">'Venk_kanal - Venkovní kan...'!$C$4:$Q$70,'Venk_kanal - Venkovní kan...'!$C$76:$Q$103,'Venk_kanal - Venkovní kan...'!$C$109:$Q$353</definedName>
    <definedName name="_xlnm.Print_Titles" localSheetId="2">'Venk_kanal - Venkovní kan...'!$119:$119</definedName>
    <definedName name="_xlnm.Print_Area" localSheetId="3">'Příp_vody - Přípojka vody'!$C$4:$Q$70,'Příp_vody - Přípojka vody'!$C$76:$Q$105,'Příp_vody - Přípojka vody'!$C$111:$Q$243</definedName>
    <definedName name="_xlnm.Print_Titles" localSheetId="3">'Příp_vody - Přípojka vody'!$121:$121</definedName>
  </definedNames>
  <calcPr/>
</workbook>
</file>

<file path=xl/calcChain.xml><?xml version="1.0" encoding="utf-8"?>
<calcChain xmlns="http://schemas.openxmlformats.org/spreadsheetml/2006/main">
  <c i="1" r="BA90"/>
  <c r="AZ90"/>
  <c i="4" r="BI243"/>
  <c r="BH243"/>
  <c r="BG243"/>
  <c r="BF243"/>
  <c r="X243"/>
  <c r="W243"/>
  <c r="V243"/>
  <c r="BK243"/>
  <c r="P243"/>
  <c r="BE243"/>
  <c r="BI242"/>
  <c r="BH242"/>
  <c r="BG242"/>
  <c r="BF242"/>
  <c r="X242"/>
  <c r="W242"/>
  <c r="V242"/>
  <c r="BK242"/>
  <c r="P242"/>
  <c r="BE242"/>
  <c r="BI241"/>
  <c r="BH241"/>
  <c r="BG241"/>
  <c r="BF241"/>
  <c r="X241"/>
  <c r="W241"/>
  <c r="V241"/>
  <c r="BK241"/>
  <c r="P241"/>
  <c r="BE241"/>
  <c r="BI240"/>
  <c r="BH240"/>
  <c r="BG240"/>
  <c r="BF240"/>
  <c r="X240"/>
  <c r="W240"/>
  <c r="V240"/>
  <c r="BK240"/>
  <c r="P240"/>
  <c r="BE240"/>
  <c r="BI239"/>
  <c r="BH239"/>
  <c r="BG239"/>
  <c r="BF239"/>
  <c r="X239"/>
  <c r="X238"/>
  <c r="W239"/>
  <c r="W238"/>
  <c r="V239"/>
  <c r="BK239"/>
  <c r="BK238"/>
  <c r="M238"/>
  <c r="P239"/>
  <c r="BE239"/>
  <c r="K95"/>
  <c r="H95"/>
  <c r="M95"/>
  <c r="BI237"/>
  <c r="BH237"/>
  <c r="BG237"/>
  <c r="BF237"/>
  <c r="X237"/>
  <c r="W237"/>
  <c r="AD237"/>
  <c r="AB237"/>
  <c r="Z237"/>
  <c r="V237"/>
  <c r="BK237"/>
  <c r="P237"/>
  <c r="BE237"/>
  <c r="BI236"/>
  <c r="BH236"/>
  <c r="BG236"/>
  <c r="BF236"/>
  <c r="X236"/>
  <c r="W236"/>
  <c r="AD236"/>
  <c r="AB236"/>
  <c r="Z236"/>
  <c r="V236"/>
  <c r="BK236"/>
  <c r="P236"/>
  <c r="BE236"/>
  <c r="BI235"/>
  <c r="BH235"/>
  <c r="BG235"/>
  <c r="BF235"/>
  <c r="X235"/>
  <c r="X234"/>
  <c r="W235"/>
  <c r="W234"/>
  <c r="AD235"/>
  <c r="AD234"/>
  <c r="AB235"/>
  <c r="AB234"/>
  <c r="Z235"/>
  <c r="Z234"/>
  <c r="V235"/>
  <c r="BK235"/>
  <c r="BK234"/>
  <c r="M234"/>
  <c r="P235"/>
  <c r="BE235"/>
  <c r="M94"/>
  <c r="K94"/>
  <c r="H94"/>
  <c r="BI233"/>
  <c r="BH233"/>
  <c r="BG233"/>
  <c r="BF233"/>
  <c r="X233"/>
  <c r="W233"/>
  <c r="AD233"/>
  <c r="AB233"/>
  <c r="Z233"/>
  <c r="V233"/>
  <c r="BK233"/>
  <c r="P233"/>
  <c r="BE233"/>
  <c r="BI232"/>
  <c r="BH232"/>
  <c r="BG232"/>
  <c r="BF232"/>
  <c r="X232"/>
  <c r="W232"/>
  <c r="AD232"/>
  <c r="AB232"/>
  <c r="Z232"/>
  <c r="V232"/>
  <c r="BK232"/>
  <c r="P232"/>
  <c r="BE232"/>
  <c r="BI231"/>
  <c r="BH231"/>
  <c r="BG231"/>
  <c r="BF231"/>
  <c r="X231"/>
  <c r="W231"/>
  <c r="AD231"/>
  <c r="AB231"/>
  <c r="Z231"/>
  <c r="V231"/>
  <c r="BK231"/>
  <c r="P231"/>
  <c r="BE231"/>
  <c r="BI230"/>
  <c r="BH230"/>
  <c r="BG230"/>
  <c r="BF230"/>
  <c r="X230"/>
  <c r="W230"/>
  <c r="AD230"/>
  <c r="AB230"/>
  <c r="Z230"/>
  <c r="V230"/>
  <c r="BK230"/>
  <c r="P230"/>
  <c r="BE230"/>
  <c r="BI229"/>
  <c r="BH229"/>
  <c r="BG229"/>
  <c r="BF229"/>
  <c r="X229"/>
  <c r="W229"/>
  <c r="AD229"/>
  <c r="AB229"/>
  <c r="Z229"/>
  <c r="V229"/>
  <c r="BK229"/>
  <c r="P229"/>
  <c r="BE229"/>
  <c r="BI228"/>
  <c r="BH228"/>
  <c r="BG228"/>
  <c r="BF228"/>
  <c r="X228"/>
  <c r="W228"/>
  <c r="AD228"/>
  <c r="AB228"/>
  <c r="Z228"/>
  <c r="V228"/>
  <c r="BK228"/>
  <c r="P228"/>
  <c r="BE228"/>
  <c r="BI227"/>
  <c r="BH227"/>
  <c r="BG227"/>
  <c r="BF227"/>
  <c r="X227"/>
  <c r="W227"/>
  <c r="AD227"/>
  <c r="AB227"/>
  <c r="Z227"/>
  <c r="V227"/>
  <c r="BK227"/>
  <c r="P227"/>
  <c r="BE227"/>
  <c r="BI226"/>
  <c r="BH226"/>
  <c r="BG226"/>
  <c r="BF226"/>
  <c r="X226"/>
  <c r="W226"/>
  <c r="AD226"/>
  <c r="AB226"/>
  <c r="Z226"/>
  <c r="V226"/>
  <c r="BK226"/>
  <c r="P226"/>
  <c r="BE226"/>
  <c r="BI225"/>
  <c r="BH225"/>
  <c r="BG225"/>
  <c r="BF225"/>
  <c r="X225"/>
  <c r="W225"/>
  <c r="AD225"/>
  <c r="AB225"/>
  <c r="Z225"/>
  <c r="V225"/>
  <c r="BK225"/>
  <c r="P225"/>
  <c r="BE225"/>
  <c r="BI224"/>
  <c r="BH224"/>
  <c r="BG224"/>
  <c r="BF224"/>
  <c r="X224"/>
  <c r="W224"/>
  <c r="AD224"/>
  <c r="AB224"/>
  <c r="Z224"/>
  <c r="V224"/>
  <c r="BK224"/>
  <c r="P224"/>
  <c r="BE224"/>
  <c r="BI223"/>
  <c r="BH223"/>
  <c r="BG223"/>
  <c r="BF223"/>
  <c r="X223"/>
  <c r="W223"/>
  <c r="AD223"/>
  <c r="AB223"/>
  <c r="Z223"/>
  <c r="V223"/>
  <c r="BK223"/>
  <c r="P223"/>
  <c r="BE223"/>
  <c r="BI222"/>
  <c r="BH222"/>
  <c r="BG222"/>
  <c r="BF222"/>
  <c r="X222"/>
  <c r="W222"/>
  <c r="AD222"/>
  <c r="AB222"/>
  <c r="Z222"/>
  <c r="V222"/>
  <c r="BK222"/>
  <c r="P222"/>
  <c r="BE222"/>
  <c r="BI221"/>
  <c r="BH221"/>
  <c r="BG221"/>
  <c r="BF221"/>
  <c r="X221"/>
  <c r="W221"/>
  <c r="AD221"/>
  <c r="AB221"/>
  <c r="Z221"/>
  <c r="V221"/>
  <c r="BK221"/>
  <c r="P221"/>
  <c r="BE221"/>
  <c r="BI220"/>
  <c r="BH220"/>
  <c r="BG220"/>
  <c r="BF220"/>
  <c r="X220"/>
  <c r="W220"/>
  <c r="AD220"/>
  <c r="AB220"/>
  <c r="Z220"/>
  <c r="V220"/>
  <c r="BK220"/>
  <c r="P220"/>
  <c r="BE220"/>
  <c r="BI219"/>
  <c r="BH219"/>
  <c r="BG219"/>
  <c r="BF219"/>
  <c r="X219"/>
  <c r="W219"/>
  <c r="AD219"/>
  <c r="AB219"/>
  <c r="Z219"/>
  <c r="V219"/>
  <c r="BK219"/>
  <c r="P219"/>
  <c r="BE219"/>
  <c r="BI218"/>
  <c r="BH218"/>
  <c r="BG218"/>
  <c r="BF218"/>
  <c r="X218"/>
  <c r="W218"/>
  <c r="AD218"/>
  <c r="AB218"/>
  <c r="Z218"/>
  <c r="V218"/>
  <c r="BK218"/>
  <c r="P218"/>
  <c r="BE218"/>
  <c r="BI217"/>
  <c r="BH217"/>
  <c r="BG217"/>
  <c r="BF217"/>
  <c r="X217"/>
  <c r="W217"/>
  <c r="AD217"/>
  <c r="AB217"/>
  <c r="Z217"/>
  <c r="V217"/>
  <c r="BK217"/>
  <c r="P217"/>
  <c r="BE217"/>
  <c r="BI216"/>
  <c r="BH216"/>
  <c r="BG216"/>
  <c r="BF216"/>
  <c r="X216"/>
  <c r="X215"/>
  <c r="W216"/>
  <c r="W215"/>
  <c r="AD216"/>
  <c r="AD215"/>
  <c r="AB216"/>
  <c r="AB215"/>
  <c r="Z216"/>
  <c r="Z215"/>
  <c r="V216"/>
  <c r="BK216"/>
  <c r="BK215"/>
  <c r="M215"/>
  <c r="P216"/>
  <c r="BE216"/>
  <c r="M93"/>
  <c r="K93"/>
  <c r="H93"/>
  <c r="BI211"/>
  <c r="BH211"/>
  <c r="BG211"/>
  <c r="BF211"/>
  <c r="X211"/>
  <c r="W211"/>
  <c r="AD211"/>
  <c r="AB211"/>
  <c r="Z211"/>
  <c r="V211"/>
  <c r="BK211"/>
  <c r="P211"/>
  <c r="BE211"/>
  <c r="BI207"/>
  <c r="BH207"/>
  <c r="BG207"/>
  <c r="BF207"/>
  <c r="X207"/>
  <c r="W207"/>
  <c r="AD207"/>
  <c r="AB207"/>
  <c r="Z207"/>
  <c r="V207"/>
  <c r="BK207"/>
  <c r="P207"/>
  <c r="BE207"/>
  <c r="BI203"/>
  <c r="BH203"/>
  <c r="BG203"/>
  <c r="BF203"/>
  <c r="X203"/>
  <c r="X202"/>
  <c r="W203"/>
  <c r="W202"/>
  <c r="AD203"/>
  <c r="AD202"/>
  <c r="AB203"/>
  <c r="AB202"/>
  <c r="Z203"/>
  <c r="Z202"/>
  <c r="V203"/>
  <c r="BK203"/>
  <c r="BK202"/>
  <c r="M202"/>
  <c r="P203"/>
  <c r="BE203"/>
  <c r="M92"/>
  <c r="K92"/>
  <c r="H92"/>
  <c r="BI194"/>
  <c r="BH194"/>
  <c r="BG194"/>
  <c r="BF194"/>
  <c r="X194"/>
  <c r="X193"/>
  <c r="W194"/>
  <c r="W193"/>
  <c r="AD194"/>
  <c r="AD193"/>
  <c r="AB194"/>
  <c r="AB193"/>
  <c r="Z194"/>
  <c r="Z193"/>
  <c r="V194"/>
  <c r="BK194"/>
  <c r="BK193"/>
  <c r="M193"/>
  <c r="P194"/>
  <c r="BE194"/>
  <c r="M91"/>
  <c r="K91"/>
  <c r="H91"/>
  <c r="BI186"/>
  <c r="BH186"/>
  <c r="BG186"/>
  <c r="BF186"/>
  <c r="X186"/>
  <c r="W186"/>
  <c r="AD186"/>
  <c r="AB186"/>
  <c r="Z186"/>
  <c r="V186"/>
  <c r="BK186"/>
  <c r="P186"/>
  <c r="BE186"/>
  <c r="BI175"/>
  <c r="BH175"/>
  <c r="BG175"/>
  <c r="BF175"/>
  <c r="X175"/>
  <c r="W175"/>
  <c r="AD175"/>
  <c r="AB175"/>
  <c r="Z175"/>
  <c r="V175"/>
  <c r="BK175"/>
  <c r="P175"/>
  <c r="BE175"/>
  <c r="BI173"/>
  <c r="BH173"/>
  <c r="BG173"/>
  <c r="BF173"/>
  <c r="X173"/>
  <c r="W173"/>
  <c r="AD173"/>
  <c r="AB173"/>
  <c r="Z173"/>
  <c r="V173"/>
  <c r="BK173"/>
  <c r="P173"/>
  <c r="BE173"/>
  <c r="BI172"/>
  <c r="BH172"/>
  <c r="BG172"/>
  <c r="BF172"/>
  <c r="X172"/>
  <c r="W172"/>
  <c r="AD172"/>
  <c r="AB172"/>
  <c r="Z172"/>
  <c r="V172"/>
  <c r="BK172"/>
  <c r="P172"/>
  <c r="BE172"/>
  <c r="BI171"/>
  <c r="BH171"/>
  <c r="BG171"/>
  <c r="BF171"/>
  <c r="X171"/>
  <c r="W171"/>
  <c r="AD171"/>
  <c r="AB171"/>
  <c r="Z171"/>
  <c r="V171"/>
  <c r="BK171"/>
  <c r="P171"/>
  <c r="BE171"/>
  <c r="BI168"/>
  <c r="BH168"/>
  <c r="BG168"/>
  <c r="BF168"/>
  <c r="X168"/>
  <c r="W168"/>
  <c r="AD168"/>
  <c r="AB168"/>
  <c r="Z168"/>
  <c r="V168"/>
  <c r="BK168"/>
  <c r="P168"/>
  <c r="BE168"/>
  <c r="BI157"/>
  <c r="BH157"/>
  <c r="BG157"/>
  <c r="BF157"/>
  <c r="X157"/>
  <c r="W157"/>
  <c r="AD157"/>
  <c r="AB157"/>
  <c r="Z157"/>
  <c r="V157"/>
  <c r="BK157"/>
  <c r="P157"/>
  <c r="BE157"/>
  <c r="BI156"/>
  <c r="BH156"/>
  <c r="BG156"/>
  <c r="BF156"/>
  <c r="X156"/>
  <c r="W156"/>
  <c r="AD156"/>
  <c r="AB156"/>
  <c r="Z156"/>
  <c r="V156"/>
  <c r="BK156"/>
  <c r="P156"/>
  <c r="BE156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W154"/>
  <c r="AD154"/>
  <c r="AB154"/>
  <c r="Z154"/>
  <c r="V154"/>
  <c r="BK154"/>
  <c r="P154"/>
  <c r="BE154"/>
  <c r="BI146"/>
  <c r="BH146"/>
  <c r="BG146"/>
  <c r="BF146"/>
  <c r="X146"/>
  <c r="W146"/>
  <c r="AD146"/>
  <c r="AB146"/>
  <c r="Z146"/>
  <c r="V146"/>
  <c r="BK146"/>
  <c r="P146"/>
  <c r="BE146"/>
  <c r="BI136"/>
  <c r="BH136"/>
  <c r="BG136"/>
  <c r="BF136"/>
  <c r="X136"/>
  <c r="W136"/>
  <c r="AD136"/>
  <c r="AB136"/>
  <c r="Z136"/>
  <c r="V136"/>
  <c r="BK136"/>
  <c r="P136"/>
  <c r="BE136"/>
  <c r="BI131"/>
  <c r="BH131"/>
  <c r="BG131"/>
  <c r="BF131"/>
  <c r="X131"/>
  <c r="W131"/>
  <c r="AD131"/>
  <c r="AB131"/>
  <c r="Z131"/>
  <c r="V131"/>
  <c r="BK131"/>
  <c r="P131"/>
  <c r="BE131"/>
  <c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5"/>
  <c r="BH125"/>
  <c r="BG125"/>
  <c r="BF125"/>
  <c r="X125"/>
  <c r="X124"/>
  <c r="X123"/>
  <c r="X122"/>
  <c r="K88"/>
  <c r="W125"/>
  <c r="W124"/>
  <c r="W123"/>
  <c r="W122"/>
  <c r="H88"/>
  <c r="AD125"/>
  <c r="AD124"/>
  <c r="AD123"/>
  <c r="AD122"/>
  <c r="AB125"/>
  <c r="AB124"/>
  <c r="AB123"/>
  <c r="AB122"/>
  <c r="Z125"/>
  <c r="Z124"/>
  <c r="Z123"/>
  <c r="Z122"/>
  <c i="1" r="AW90"/>
  <c i="4" r="V125"/>
  <c r="BK125"/>
  <c r="BK124"/>
  <c r="M124"/>
  <c r="BK123"/>
  <c r="M123"/>
  <c r="BK122"/>
  <c r="M122"/>
  <c r="M88"/>
  <c r="P125"/>
  <c r="BE125"/>
  <c r="M90"/>
  <c r="K90"/>
  <c r="H90"/>
  <c r="M89"/>
  <c r="K89"/>
  <c r="H89"/>
  <c r="M119"/>
  <c r="M118"/>
  <c r="F118"/>
  <c r="F116"/>
  <c r="F114"/>
  <c r="BI103"/>
  <c r="BH103"/>
  <c r="BG103"/>
  <c r="BF103"/>
  <c r="M103"/>
  <c r="BE103"/>
  <c r="BI102"/>
  <c r="BH102"/>
  <c r="BG102"/>
  <c r="BF102"/>
  <c r="M102"/>
  <c r="BE102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H38"/>
  <c i="1" r="BF90"/>
  <c i="4" r="BH98"/>
  <c r="H37"/>
  <c i="1" r="BE90"/>
  <c i="4" r="BG98"/>
  <c r="H36"/>
  <c i="1" r="BD90"/>
  <c i="4" r="BF98"/>
  <c r="M35"/>
  <c i="1" r="AY90"/>
  <c i="4" r="H35"/>
  <c i="1" r="BC90"/>
  <c i="4" r="M98"/>
  <c r="M97"/>
  <c r="L105"/>
  <c r="BE98"/>
  <c r="M34"/>
  <c i="1" r="AX90"/>
  <c i="4" r="H34"/>
  <c i="1" r="BB90"/>
  <c i="4" r="M30"/>
  <c i="1" r="AU90"/>
  <c i="4" r="M29"/>
  <c i="1" r="AT90"/>
  <c i="4" r="M28"/>
  <c i="1" r="AS90"/>
  <c i="4" r="M27"/>
  <c r="M84"/>
  <c r="M83"/>
  <c r="F83"/>
  <c r="F81"/>
  <c r="F79"/>
  <c r="M32"/>
  <c i="1" r="AG90"/>
  <c i="4" r="L40"/>
  <c r="O15"/>
  <c r="E15"/>
  <c r="F119"/>
  <c r="F84"/>
  <c r="O14"/>
  <c r="O9"/>
  <c r="M116"/>
  <c r="M81"/>
  <c r="F6"/>
  <c r="F113"/>
  <c r="F78"/>
  <c i="1" r="BA89"/>
  <c r="AZ89"/>
  <c i="3" r="BI353"/>
  <c r="BH353"/>
  <c r="BG353"/>
  <c r="BF353"/>
  <c r="X353"/>
  <c r="W353"/>
  <c r="V353"/>
  <c r="BK353"/>
  <c r="P353"/>
  <c r="BE353"/>
  <c r="BI352"/>
  <c r="BH352"/>
  <c r="BG352"/>
  <c r="BF352"/>
  <c r="X352"/>
  <c r="W352"/>
  <c r="V352"/>
  <c r="BK352"/>
  <c r="P352"/>
  <c r="BE352"/>
  <c r="BI351"/>
  <c r="BH351"/>
  <c r="BG351"/>
  <c r="BF351"/>
  <c r="X351"/>
  <c r="W351"/>
  <c r="V351"/>
  <c r="BK351"/>
  <c r="P351"/>
  <c r="BE351"/>
  <c r="BI350"/>
  <c r="BH350"/>
  <c r="BG350"/>
  <c r="BF350"/>
  <c r="X350"/>
  <c r="W350"/>
  <c r="V350"/>
  <c r="BK350"/>
  <c r="P350"/>
  <c r="BE350"/>
  <c r="BI349"/>
  <c r="BH349"/>
  <c r="BG349"/>
  <c r="BF349"/>
  <c r="X349"/>
  <c r="X348"/>
  <c r="W349"/>
  <c r="W348"/>
  <c r="V349"/>
  <c r="BK349"/>
  <c r="BK348"/>
  <c r="M348"/>
  <c r="P349"/>
  <c r="BE349"/>
  <c r="K93"/>
  <c r="H93"/>
  <c r="M93"/>
  <c r="BI347"/>
  <c r="BH347"/>
  <c r="BG347"/>
  <c r="BF347"/>
  <c r="X347"/>
  <c r="X346"/>
  <c r="W347"/>
  <c r="W346"/>
  <c r="AD347"/>
  <c r="AD346"/>
  <c r="AB347"/>
  <c r="AB346"/>
  <c r="Z347"/>
  <c r="Z346"/>
  <c r="V347"/>
  <c r="BK347"/>
  <c r="BK346"/>
  <c r="M346"/>
  <c r="P347"/>
  <c r="BE347"/>
  <c r="M92"/>
  <c r="K92"/>
  <c r="H92"/>
  <c r="BI345"/>
  <c r="BH345"/>
  <c r="BG345"/>
  <c r="BF345"/>
  <c r="X345"/>
  <c r="W345"/>
  <c r="AD345"/>
  <c r="AB345"/>
  <c r="Z345"/>
  <c r="V345"/>
  <c r="BK345"/>
  <c r="P345"/>
  <c r="BE345"/>
  <c r="BI344"/>
  <c r="BH344"/>
  <c r="BG344"/>
  <c r="BF344"/>
  <c r="X344"/>
  <c r="W344"/>
  <c r="AD344"/>
  <c r="AB344"/>
  <c r="Z344"/>
  <c r="V344"/>
  <c r="BK344"/>
  <c r="P344"/>
  <c r="BE344"/>
  <c r="BI340"/>
  <c r="BH340"/>
  <c r="BG340"/>
  <c r="BF340"/>
  <c r="X340"/>
  <c r="W340"/>
  <c r="AD340"/>
  <c r="AB340"/>
  <c r="Z340"/>
  <c r="V340"/>
  <c r="BK340"/>
  <c r="P340"/>
  <c r="BE340"/>
  <c r="BI339"/>
  <c r="BH339"/>
  <c r="BG339"/>
  <c r="BF339"/>
  <c r="X339"/>
  <c r="W339"/>
  <c r="AD339"/>
  <c r="AB339"/>
  <c r="Z339"/>
  <c r="V339"/>
  <c r="BK339"/>
  <c r="P339"/>
  <c r="BE339"/>
  <c r="BI338"/>
  <c r="BH338"/>
  <c r="BG338"/>
  <c r="BF338"/>
  <c r="X338"/>
  <c r="W338"/>
  <c r="AD338"/>
  <c r="AB338"/>
  <c r="Z338"/>
  <c r="V338"/>
  <c r="BK338"/>
  <c r="P338"/>
  <c r="BE338"/>
  <c r="BI337"/>
  <c r="BH337"/>
  <c r="BG337"/>
  <c r="BF337"/>
  <c r="X337"/>
  <c r="W337"/>
  <c r="AD337"/>
  <c r="AB337"/>
  <c r="Z337"/>
  <c r="V337"/>
  <c r="BK337"/>
  <c r="P337"/>
  <c r="BE337"/>
  <c r="BI336"/>
  <c r="BH336"/>
  <c r="BG336"/>
  <c r="BF336"/>
  <c r="X336"/>
  <c r="W336"/>
  <c r="AD336"/>
  <c r="AB336"/>
  <c r="Z336"/>
  <c r="V336"/>
  <c r="BK336"/>
  <c r="P336"/>
  <c r="BE336"/>
  <c r="BI335"/>
  <c r="BH335"/>
  <c r="BG335"/>
  <c r="BF335"/>
  <c r="X335"/>
  <c r="W335"/>
  <c r="AD335"/>
  <c r="AB335"/>
  <c r="Z335"/>
  <c r="V335"/>
  <c r="BK335"/>
  <c r="P335"/>
  <c r="BE335"/>
  <c r="BI334"/>
  <c r="BH334"/>
  <c r="BG334"/>
  <c r="BF334"/>
  <c r="X334"/>
  <c r="W334"/>
  <c r="AD334"/>
  <c r="AB334"/>
  <c r="Z334"/>
  <c r="V334"/>
  <c r="BK334"/>
  <c r="P334"/>
  <c r="BE334"/>
  <c r="BI333"/>
  <c r="BH333"/>
  <c r="BG333"/>
  <c r="BF333"/>
  <c r="X333"/>
  <c r="W333"/>
  <c r="AD333"/>
  <c r="AB333"/>
  <c r="Z333"/>
  <c r="V333"/>
  <c r="BK333"/>
  <c r="P333"/>
  <c r="BE333"/>
  <c r="BI332"/>
  <c r="BH332"/>
  <c r="BG332"/>
  <c r="BF332"/>
  <c r="X332"/>
  <c r="W332"/>
  <c r="AD332"/>
  <c r="AB332"/>
  <c r="Z332"/>
  <c r="V332"/>
  <c r="BK332"/>
  <c r="P332"/>
  <c r="BE332"/>
  <c r="BI331"/>
  <c r="BH331"/>
  <c r="BG331"/>
  <c r="BF331"/>
  <c r="X331"/>
  <c r="W331"/>
  <c r="AD331"/>
  <c r="AB331"/>
  <c r="Z331"/>
  <c r="V331"/>
  <c r="BK331"/>
  <c r="P331"/>
  <c r="BE331"/>
  <c r="BI330"/>
  <c r="BH330"/>
  <c r="BG330"/>
  <c r="BF330"/>
  <c r="X330"/>
  <c r="W330"/>
  <c r="AD330"/>
  <c r="AB330"/>
  <c r="Z330"/>
  <c r="V330"/>
  <c r="BK330"/>
  <c r="P330"/>
  <c r="BE330"/>
  <c r="BI327"/>
  <c r="BH327"/>
  <c r="BG327"/>
  <c r="BF327"/>
  <c r="X327"/>
  <c r="W327"/>
  <c r="AD327"/>
  <c r="AB327"/>
  <c r="Z327"/>
  <c r="V327"/>
  <c r="BK327"/>
  <c r="P327"/>
  <c r="BE327"/>
  <c r="BI326"/>
  <c r="BH326"/>
  <c r="BG326"/>
  <c r="BF326"/>
  <c r="X326"/>
  <c r="W326"/>
  <c r="AD326"/>
  <c r="AB326"/>
  <c r="Z326"/>
  <c r="V326"/>
  <c r="BK326"/>
  <c r="P326"/>
  <c r="BE326"/>
  <c r="BI325"/>
  <c r="BH325"/>
  <c r="BG325"/>
  <c r="BF325"/>
  <c r="X325"/>
  <c r="W325"/>
  <c r="AD325"/>
  <c r="AB325"/>
  <c r="Z325"/>
  <c r="V325"/>
  <c r="BK325"/>
  <c r="P325"/>
  <c r="BE325"/>
  <c r="BI324"/>
  <c r="BH324"/>
  <c r="BG324"/>
  <c r="BF324"/>
  <c r="X324"/>
  <c r="W324"/>
  <c r="AD324"/>
  <c r="AB324"/>
  <c r="Z324"/>
  <c r="V324"/>
  <c r="BK324"/>
  <c r="P324"/>
  <c r="BE324"/>
  <c r="BI323"/>
  <c r="BH323"/>
  <c r="BG323"/>
  <c r="BF323"/>
  <c r="X323"/>
  <c r="W323"/>
  <c r="AD323"/>
  <c r="AB323"/>
  <c r="Z323"/>
  <c r="V323"/>
  <c r="BK323"/>
  <c r="P323"/>
  <c r="BE323"/>
  <c r="BI322"/>
  <c r="BH322"/>
  <c r="BG322"/>
  <c r="BF322"/>
  <c r="X322"/>
  <c r="W322"/>
  <c r="AD322"/>
  <c r="AB322"/>
  <c r="Z322"/>
  <c r="V322"/>
  <c r="BK322"/>
  <c r="P322"/>
  <c r="BE322"/>
  <c r="BI321"/>
  <c r="BH321"/>
  <c r="BG321"/>
  <c r="BF321"/>
  <c r="X321"/>
  <c r="W321"/>
  <c r="AD321"/>
  <c r="AB321"/>
  <c r="Z321"/>
  <c r="V321"/>
  <c r="BK321"/>
  <c r="P321"/>
  <c r="BE321"/>
  <c r="BI320"/>
  <c r="BH320"/>
  <c r="BG320"/>
  <c r="BF320"/>
  <c r="X320"/>
  <c r="W320"/>
  <c r="AD320"/>
  <c r="AB320"/>
  <c r="Z320"/>
  <c r="V320"/>
  <c r="BK320"/>
  <c r="P320"/>
  <c r="BE320"/>
  <c r="BI319"/>
  <c r="BH319"/>
  <c r="BG319"/>
  <c r="BF319"/>
  <c r="X319"/>
  <c r="W319"/>
  <c r="AD319"/>
  <c r="AB319"/>
  <c r="Z319"/>
  <c r="V319"/>
  <c r="BK319"/>
  <c r="P319"/>
  <c r="BE319"/>
  <c r="BI318"/>
  <c r="BH318"/>
  <c r="BG318"/>
  <c r="BF318"/>
  <c r="X318"/>
  <c r="W318"/>
  <c r="AD318"/>
  <c r="AB318"/>
  <c r="Z318"/>
  <c r="V318"/>
  <c r="BK318"/>
  <c r="P318"/>
  <c r="BE318"/>
  <c r="BI317"/>
  <c r="BH317"/>
  <c r="BG317"/>
  <c r="BF317"/>
  <c r="X317"/>
  <c r="W317"/>
  <c r="AD317"/>
  <c r="AB317"/>
  <c r="Z317"/>
  <c r="V317"/>
  <c r="BK317"/>
  <c r="P317"/>
  <c r="BE317"/>
  <c r="BI316"/>
  <c r="BH316"/>
  <c r="BG316"/>
  <c r="BF316"/>
  <c r="X316"/>
  <c r="W316"/>
  <c r="AD316"/>
  <c r="AB316"/>
  <c r="Z316"/>
  <c r="V316"/>
  <c r="BK316"/>
  <c r="P316"/>
  <c r="BE316"/>
  <c r="BI315"/>
  <c r="BH315"/>
  <c r="BG315"/>
  <c r="BF315"/>
  <c r="X315"/>
  <c r="W315"/>
  <c r="AD315"/>
  <c r="AB315"/>
  <c r="Z315"/>
  <c r="V315"/>
  <c r="BK315"/>
  <c r="P315"/>
  <c r="BE315"/>
  <c r="BI314"/>
  <c r="BH314"/>
  <c r="BG314"/>
  <c r="BF314"/>
  <c r="X314"/>
  <c r="W314"/>
  <c r="AD314"/>
  <c r="AB314"/>
  <c r="Z314"/>
  <c r="V314"/>
  <c r="BK314"/>
  <c r="P314"/>
  <c r="BE314"/>
  <c r="BI313"/>
  <c r="BH313"/>
  <c r="BG313"/>
  <c r="BF313"/>
  <c r="X313"/>
  <c r="W313"/>
  <c r="AD313"/>
  <c r="AB313"/>
  <c r="Z313"/>
  <c r="V313"/>
  <c r="BK313"/>
  <c r="P313"/>
  <c r="BE313"/>
  <c r="BI312"/>
  <c r="BH312"/>
  <c r="BG312"/>
  <c r="BF312"/>
  <c r="X312"/>
  <c r="W312"/>
  <c r="AD312"/>
  <c r="AB312"/>
  <c r="Z312"/>
  <c r="V312"/>
  <c r="BK312"/>
  <c r="P312"/>
  <c r="BE312"/>
  <c r="BI311"/>
  <c r="BH311"/>
  <c r="BG311"/>
  <c r="BF311"/>
  <c r="X311"/>
  <c r="W311"/>
  <c r="AD311"/>
  <c r="AB311"/>
  <c r="Z311"/>
  <c r="V311"/>
  <c r="BK311"/>
  <c r="P311"/>
  <c r="BE311"/>
  <c r="BI304"/>
  <c r="BH304"/>
  <c r="BG304"/>
  <c r="BF304"/>
  <c r="X304"/>
  <c r="W304"/>
  <c r="AD304"/>
  <c r="AB304"/>
  <c r="Z304"/>
  <c r="V304"/>
  <c r="BK304"/>
  <c r="P304"/>
  <c r="BE304"/>
  <c r="BI271"/>
  <c r="BH271"/>
  <c r="BG271"/>
  <c r="BF271"/>
  <c r="X271"/>
  <c r="W271"/>
  <c r="AD271"/>
  <c r="AB271"/>
  <c r="Z271"/>
  <c r="V271"/>
  <c r="BK271"/>
  <c r="P271"/>
  <c r="BE271"/>
  <c r="BI264"/>
  <c r="BH264"/>
  <c r="BG264"/>
  <c r="BF264"/>
  <c r="X264"/>
  <c r="X263"/>
  <c r="W264"/>
  <c r="W263"/>
  <c r="AD264"/>
  <c r="AD263"/>
  <c r="AB264"/>
  <c r="AB263"/>
  <c r="Z264"/>
  <c r="Z263"/>
  <c r="V264"/>
  <c r="BK264"/>
  <c r="BK263"/>
  <c r="M263"/>
  <c r="P264"/>
  <c r="BE264"/>
  <c r="M91"/>
  <c r="K91"/>
  <c r="H91"/>
  <c r="BI260"/>
  <c r="BH260"/>
  <c r="BG260"/>
  <c r="BF260"/>
  <c r="X260"/>
  <c r="W260"/>
  <c r="AD260"/>
  <c r="AB260"/>
  <c r="Z260"/>
  <c r="V260"/>
  <c r="BK260"/>
  <c r="P260"/>
  <c r="BE260"/>
  <c r="BI258"/>
  <c r="BH258"/>
  <c r="BG258"/>
  <c r="BF258"/>
  <c r="X258"/>
  <c r="W258"/>
  <c r="AD258"/>
  <c r="AB258"/>
  <c r="Z258"/>
  <c r="V258"/>
  <c r="BK258"/>
  <c r="P258"/>
  <c r="BE258"/>
  <c r="BI257"/>
  <c r="BH257"/>
  <c r="BG257"/>
  <c r="BF257"/>
  <c r="X257"/>
  <c r="W257"/>
  <c r="AD257"/>
  <c r="AB257"/>
  <c r="Z257"/>
  <c r="V257"/>
  <c r="BK257"/>
  <c r="P257"/>
  <c r="BE257"/>
  <c r="BI256"/>
  <c r="BH256"/>
  <c r="BG256"/>
  <c r="BF256"/>
  <c r="X256"/>
  <c r="W256"/>
  <c r="AD256"/>
  <c r="AB256"/>
  <c r="Z256"/>
  <c r="V256"/>
  <c r="BK256"/>
  <c r="P256"/>
  <c r="BE256"/>
  <c r="BI227"/>
  <c r="BH227"/>
  <c r="BG227"/>
  <c r="BF227"/>
  <c r="X227"/>
  <c r="W227"/>
  <c r="AD227"/>
  <c r="AB227"/>
  <c r="Z227"/>
  <c r="V227"/>
  <c r="BK227"/>
  <c r="P227"/>
  <c r="BE227"/>
  <c r="BI226"/>
  <c r="BH226"/>
  <c r="BG226"/>
  <c r="BF226"/>
  <c r="X226"/>
  <c r="W226"/>
  <c r="AD226"/>
  <c r="AB226"/>
  <c r="Z226"/>
  <c r="V226"/>
  <c r="BK226"/>
  <c r="P226"/>
  <c r="BE226"/>
  <c r="BI220"/>
  <c r="BH220"/>
  <c r="BG220"/>
  <c r="BF220"/>
  <c r="X220"/>
  <c r="W220"/>
  <c r="AD220"/>
  <c r="AB220"/>
  <c r="Z220"/>
  <c r="V220"/>
  <c r="BK220"/>
  <c r="P220"/>
  <c r="BE220"/>
  <c r="BI196"/>
  <c r="BH196"/>
  <c r="BG196"/>
  <c r="BF196"/>
  <c r="X196"/>
  <c r="W196"/>
  <c r="AD196"/>
  <c r="AB196"/>
  <c r="Z196"/>
  <c r="V196"/>
  <c r="BK196"/>
  <c r="P196"/>
  <c r="BE196"/>
  <c r="BI195"/>
  <c r="BH195"/>
  <c r="BG195"/>
  <c r="BF195"/>
  <c r="X195"/>
  <c r="W195"/>
  <c r="AD195"/>
  <c r="AB195"/>
  <c r="Z195"/>
  <c r="V195"/>
  <c r="BK195"/>
  <c r="P195"/>
  <c r="BE195"/>
  <c r="BI194"/>
  <c r="BH194"/>
  <c r="BG194"/>
  <c r="BF194"/>
  <c r="X194"/>
  <c r="W194"/>
  <c r="AD194"/>
  <c r="AB194"/>
  <c r="Z194"/>
  <c r="V194"/>
  <c r="BK194"/>
  <c r="P194"/>
  <c r="BE194"/>
  <c r="BI182"/>
  <c r="BH182"/>
  <c r="BG182"/>
  <c r="BF182"/>
  <c r="X182"/>
  <c r="W182"/>
  <c r="AD182"/>
  <c r="AB182"/>
  <c r="Z182"/>
  <c r="V182"/>
  <c r="BK182"/>
  <c r="P182"/>
  <c r="BE182"/>
  <c r="BI168"/>
  <c r="BH168"/>
  <c r="BG168"/>
  <c r="BF168"/>
  <c r="X168"/>
  <c r="W168"/>
  <c r="AD168"/>
  <c r="AB168"/>
  <c r="Z168"/>
  <c r="V168"/>
  <c r="BK168"/>
  <c r="P168"/>
  <c r="BE168"/>
  <c r="BI141"/>
  <c r="BH141"/>
  <c r="BG141"/>
  <c r="BF141"/>
  <c r="X141"/>
  <c r="W141"/>
  <c r="AD141"/>
  <c r="AB141"/>
  <c r="Z141"/>
  <c r="V141"/>
  <c r="BK141"/>
  <c r="P141"/>
  <c r="BE141"/>
  <c r="BI123"/>
  <c r="BH123"/>
  <c r="BG123"/>
  <c r="BF123"/>
  <c r="X123"/>
  <c r="X122"/>
  <c r="X121"/>
  <c r="X120"/>
  <c r="K88"/>
  <c r="W123"/>
  <c r="W122"/>
  <c r="W121"/>
  <c r="W120"/>
  <c r="H88"/>
  <c r="AD123"/>
  <c r="AD122"/>
  <c r="AD121"/>
  <c r="AD120"/>
  <c r="AB123"/>
  <c r="AB122"/>
  <c r="AB121"/>
  <c r="AB120"/>
  <c r="Z123"/>
  <c r="Z122"/>
  <c r="Z121"/>
  <c r="Z120"/>
  <c i="1" r="AW89"/>
  <c i="3" r="V123"/>
  <c r="BK123"/>
  <c r="BK122"/>
  <c r="M122"/>
  <c r="BK121"/>
  <c r="M121"/>
  <c r="BK120"/>
  <c r="M120"/>
  <c r="M88"/>
  <c r="P123"/>
  <c r="BE123"/>
  <c r="M90"/>
  <c r="K90"/>
  <c r="H90"/>
  <c r="M89"/>
  <c r="K89"/>
  <c r="H89"/>
  <c r="M117"/>
  <c r="M116"/>
  <c r="F116"/>
  <c r="F114"/>
  <c r="F112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H38"/>
  <c i="1" r="BF89"/>
  <c i="3" r="BH96"/>
  <c r="H37"/>
  <c i="1" r="BE89"/>
  <c i="3" r="BG96"/>
  <c r="H36"/>
  <c i="1" r="BD89"/>
  <c i="3" r="BF96"/>
  <c r="M35"/>
  <c i="1" r="AY89"/>
  <c i="3" r="H35"/>
  <c i="1" r="BC89"/>
  <c i="3" r="M96"/>
  <c r="M95"/>
  <c r="L103"/>
  <c r="BE96"/>
  <c r="M34"/>
  <c i="1" r="AX89"/>
  <c i="3" r="H34"/>
  <c i="1" r="BB89"/>
  <c i="3" r="M30"/>
  <c i="1" r="AU89"/>
  <c i="3" r="M29"/>
  <c i="1" r="AT89"/>
  <c i="3" r="M28"/>
  <c i="1" r="AS89"/>
  <c i="3" r="M27"/>
  <c r="M84"/>
  <c r="M83"/>
  <c r="F83"/>
  <c r="F81"/>
  <c r="F79"/>
  <c r="M32"/>
  <c i="1" r="AG89"/>
  <c i="3" r="L40"/>
  <c r="O15"/>
  <c r="E15"/>
  <c r="F117"/>
  <c r="F84"/>
  <c r="O14"/>
  <c r="O9"/>
  <c r="M114"/>
  <c r="M81"/>
  <c r="F6"/>
  <c r="F111"/>
  <c r="F78"/>
  <c i="1" r="BA88"/>
  <c r="AZ88"/>
  <c i="2" r="BI473"/>
  <c r="BH473"/>
  <c r="BG473"/>
  <c r="BF473"/>
  <c r="X473"/>
  <c r="W473"/>
  <c r="V473"/>
  <c r="BK473"/>
  <c r="P473"/>
  <c r="BE473"/>
  <c r="BI472"/>
  <c r="BH472"/>
  <c r="BG472"/>
  <c r="BF472"/>
  <c r="X472"/>
  <c r="W472"/>
  <c r="V472"/>
  <c r="BK472"/>
  <c r="P472"/>
  <c r="BE472"/>
  <c r="BI471"/>
  <c r="BH471"/>
  <c r="BG471"/>
  <c r="BF471"/>
  <c r="X471"/>
  <c r="W471"/>
  <c r="V471"/>
  <c r="BK471"/>
  <c r="P471"/>
  <c r="BE471"/>
  <c r="BI470"/>
  <c r="BH470"/>
  <c r="BG470"/>
  <c r="BF470"/>
  <c r="X470"/>
  <c r="W470"/>
  <c r="V470"/>
  <c r="BK470"/>
  <c r="P470"/>
  <c r="BE470"/>
  <c r="BI469"/>
  <c r="BH469"/>
  <c r="BG469"/>
  <c r="BF469"/>
  <c r="X469"/>
  <c r="X468"/>
  <c r="W469"/>
  <c r="W468"/>
  <c r="V469"/>
  <c r="BK469"/>
  <c r="BK468"/>
  <c r="M468"/>
  <c r="P469"/>
  <c r="BE469"/>
  <c r="K101"/>
  <c r="H101"/>
  <c r="M101"/>
  <c r="BI467"/>
  <c r="BH467"/>
  <c r="BG467"/>
  <c r="BF467"/>
  <c r="X467"/>
  <c r="W467"/>
  <c r="AD467"/>
  <c r="AB467"/>
  <c r="Z467"/>
  <c r="V467"/>
  <c r="BK467"/>
  <c r="P467"/>
  <c r="BE467"/>
  <c r="BI466"/>
  <c r="BH466"/>
  <c r="BG466"/>
  <c r="BF466"/>
  <c r="X466"/>
  <c r="W466"/>
  <c r="AD466"/>
  <c r="AB466"/>
  <c r="Z466"/>
  <c r="V466"/>
  <c r="BK466"/>
  <c r="P466"/>
  <c r="BE466"/>
  <c r="BI465"/>
  <c r="BH465"/>
  <c r="BG465"/>
  <c r="BF465"/>
  <c r="X465"/>
  <c r="W465"/>
  <c r="AD465"/>
  <c r="AB465"/>
  <c r="Z465"/>
  <c r="V465"/>
  <c r="BK465"/>
  <c r="P465"/>
  <c r="BE465"/>
  <c r="BI464"/>
  <c r="BH464"/>
  <c r="BG464"/>
  <c r="BF464"/>
  <c r="X464"/>
  <c r="X463"/>
  <c r="W464"/>
  <c r="W463"/>
  <c r="AD464"/>
  <c r="AD463"/>
  <c r="AB464"/>
  <c r="AB463"/>
  <c r="Z464"/>
  <c r="Z463"/>
  <c r="V464"/>
  <c r="BK464"/>
  <c r="BK463"/>
  <c r="M463"/>
  <c r="P464"/>
  <c r="BE464"/>
  <c r="M100"/>
  <c r="K100"/>
  <c r="H100"/>
  <c r="BI462"/>
  <c r="BH462"/>
  <c r="BG462"/>
  <c r="BF462"/>
  <c r="X462"/>
  <c r="W462"/>
  <c r="AD462"/>
  <c r="AB462"/>
  <c r="Z462"/>
  <c r="V462"/>
  <c r="BK462"/>
  <c r="P462"/>
  <c r="BE462"/>
  <c r="BI456"/>
  <c r="BH456"/>
  <c r="BG456"/>
  <c r="BF456"/>
  <c r="X456"/>
  <c r="W456"/>
  <c r="AD456"/>
  <c r="AB456"/>
  <c r="Z456"/>
  <c r="V456"/>
  <c r="BK456"/>
  <c r="P456"/>
  <c r="BE456"/>
  <c r="BI450"/>
  <c r="BH450"/>
  <c r="BG450"/>
  <c r="BF450"/>
  <c r="X450"/>
  <c r="W450"/>
  <c r="AD450"/>
  <c r="AB450"/>
  <c r="Z450"/>
  <c r="V450"/>
  <c r="BK450"/>
  <c r="P450"/>
  <c r="BE450"/>
  <c r="BI447"/>
  <c r="BH447"/>
  <c r="BG447"/>
  <c r="BF447"/>
  <c r="X447"/>
  <c r="W447"/>
  <c r="AD447"/>
  <c r="AB447"/>
  <c r="Z447"/>
  <c r="V447"/>
  <c r="BK447"/>
  <c r="P447"/>
  <c r="BE447"/>
  <c r="BI444"/>
  <c r="BH444"/>
  <c r="BG444"/>
  <c r="BF444"/>
  <c r="X444"/>
  <c r="W444"/>
  <c r="AD444"/>
  <c r="AB444"/>
  <c r="Z444"/>
  <c r="V444"/>
  <c r="BK444"/>
  <c r="P444"/>
  <c r="BE444"/>
  <c r="BI441"/>
  <c r="BH441"/>
  <c r="BG441"/>
  <c r="BF441"/>
  <c r="X441"/>
  <c r="W441"/>
  <c r="AD441"/>
  <c r="AB441"/>
  <c r="Z441"/>
  <c r="V441"/>
  <c r="BK441"/>
  <c r="P441"/>
  <c r="BE441"/>
  <c r="BI440"/>
  <c r="BH440"/>
  <c r="BG440"/>
  <c r="BF440"/>
  <c r="X440"/>
  <c r="W440"/>
  <c r="AD440"/>
  <c r="AB440"/>
  <c r="Z440"/>
  <c r="V440"/>
  <c r="BK440"/>
  <c r="P440"/>
  <c r="BE440"/>
  <c r="BI439"/>
  <c r="BH439"/>
  <c r="BG439"/>
  <c r="BF439"/>
  <c r="X439"/>
  <c r="W439"/>
  <c r="AD439"/>
  <c r="AB439"/>
  <c r="Z439"/>
  <c r="V439"/>
  <c r="BK439"/>
  <c r="P439"/>
  <c r="BE439"/>
  <c r="BI436"/>
  <c r="BH436"/>
  <c r="BG436"/>
  <c r="BF436"/>
  <c r="X436"/>
  <c r="W436"/>
  <c r="AD436"/>
  <c r="AB436"/>
  <c r="Z436"/>
  <c r="V436"/>
  <c r="BK436"/>
  <c r="P436"/>
  <c r="BE436"/>
  <c r="BI433"/>
  <c r="BH433"/>
  <c r="BG433"/>
  <c r="BF433"/>
  <c r="X433"/>
  <c r="W433"/>
  <c r="AD433"/>
  <c r="AB433"/>
  <c r="Z433"/>
  <c r="V433"/>
  <c r="BK433"/>
  <c r="P433"/>
  <c r="BE433"/>
  <c r="BI432"/>
  <c r="BH432"/>
  <c r="BG432"/>
  <c r="BF432"/>
  <c r="X432"/>
  <c r="W432"/>
  <c r="AD432"/>
  <c r="AB432"/>
  <c r="Z432"/>
  <c r="V432"/>
  <c r="BK432"/>
  <c r="P432"/>
  <c r="BE432"/>
  <c r="BI431"/>
  <c r="BH431"/>
  <c r="BG431"/>
  <c r="BF431"/>
  <c r="X431"/>
  <c r="W431"/>
  <c r="AD431"/>
  <c r="AB431"/>
  <c r="Z431"/>
  <c r="V431"/>
  <c r="BK431"/>
  <c r="P431"/>
  <c r="BE431"/>
  <c r="BI428"/>
  <c r="BH428"/>
  <c r="BG428"/>
  <c r="BF428"/>
  <c r="X428"/>
  <c r="W428"/>
  <c r="AD428"/>
  <c r="AB428"/>
  <c r="Z428"/>
  <c r="V428"/>
  <c r="BK428"/>
  <c r="P428"/>
  <c r="BE428"/>
  <c r="BI425"/>
  <c r="BH425"/>
  <c r="BG425"/>
  <c r="BF425"/>
  <c r="X425"/>
  <c r="W425"/>
  <c r="AD425"/>
  <c r="AB425"/>
  <c r="Z425"/>
  <c r="V425"/>
  <c r="BK425"/>
  <c r="P425"/>
  <c r="BE425"/>
  <c r="BI424"/>
  <c r="BH424"/>
  <c r="BG424"/>
  <c r="BF424"/>
  <c r="X424"/>
  <c r="W424"/>
  <c r="AD424"/>
  <c r="AB424"/>
  <c r="Z424"/>
  <c r="V424"/>
  <c r="BK424"/>
  <c r="P424"/>
  <c r="BE424"/>
  <c r="BI423"/>
  <c r="BH423"/>
  <c r="BG423"/>
  <c r="BF423"/>
  <c r="X423"/>
  <c r="W423"/>
  <c r="AD423"/>
  <c r="AB423"/>
  <c r="Z423"/>
  <c r="V423"/>
  <c r="BK423"/>
  <c r="P423"/>
  <c r="BE423"/>
  <c r="BI422"/>
  <c r="BH422"/>
  <c r="BG422"/>
  <c r="BF422"/>
  <c r="X422"/>
  <c r="W422"/>
  <c r="AD422"/>
  <c r="AB422"/>
  <c r="Z422"/>
  <c r="V422"/>
  <c r="BK422"/>
  <c r="P422"/>
  <c r="BE422"/>
  <c r="BI421"/>
  <c r="BH421"/>
  <c r="BG421"/>
  <c r="BF421"/>
  <c r="X421"/>
  <c r="W421"/>
  <c r="AD421"/>
  <c r="AB421"/>
  <c r="Z421"/>
  <c r="V421"/>
  <c r="BK421"/>
  <c r="P421"/>
  <c r="BE421"/>
  <c r="BI420"/>
  <c r="BH420"/>
  <c r="BG420"/>
  <c r="BF420"/>
  <c r="X420"/>
  <c r="W420"/>
  <c r="AD420"/>
  <c r="AB420"/>
  <c r="Z420"/>
  <c r="V420"/>
  <c r="BK420"/>
  <c r="P420"/>
  <c r="BE420"/>
  <c r="BI419"/>
  <c r="BH419"/>
  <c r="BG419"/>
  <c r="BF419"/>
  <c r="X419"/>
  <c r="W419"/>
  <c r="AD419"/>
  <c r="AB419"/>
  <c r="Z419"/>
  <c r="V419"/>
  <c r="BK419"/>
  <c r="P419"/>
  <c r="BE419"/>
  <c r="BI418"/>
  <c r="BH418"/>
  <c r="BG418"/>
  <c r="BF418"/>
  <c r="X418"/>
  <c r="W418"/>
  <c r="AD418"/>
  <c r="AB418"/>
  <c r="Z418"/>
  <c r="V418"/>
  <c r="BK418"/>
  <c r="P418"/>
  <c r="BE418"/>
  <c r="BI417"/>
  <c r="BH417"/>
  <c r="BG417"/>
  <c r="BF417"/>
  <c r="X417"/>
  <c r="W417"/>
  <c r="AD417"/>
  <c r="AB417"/>
  <c r="Z417"/>
  <c r="V417"/>
  <c r="BK417"/>
  <c r="P417"/>
  <c r="BE417"/>
  <c r="BI414"/>
  <c r="BH414"/>
  <c r="BG414"/>
  <c r="BF414"/>
  <c r="X414"/>
  <c r="W414"/>
  <c r="AD414"/>
  <c r="AB414"/>
  <c r="Z414"/>
  <c r="V414"/>
  <c r="BK414"/>
  <c r="P414"/>
  <c r="BE414"/>
  <c r="BI413"/>
  <c r="BH413"/>
  <c r="BG413"/>
  <c r="BF413"/>
  <c r="X413"/>
  <c r="W413"/>
  <c r="AD413"/>
  <c r="AB413"/>
  <c r="Z413"/>
  <c r="V413"/>
  <c r="BK413"/>
  <c r="P413"/>
  <c r="BE413"/>
  <c r="BI412"/>
  <c r="BH412"/>
  <c r="BG412"/>
  <c r="BF412"/>
  <c r="X412"/>
  <c r="X411"/>
  <c r="W412"/>
  <c r="W411"/>
  <c r="AD412"/>
  <c r="AD411"/>
  <c r="AB412"/>
  <c r="AB411"/>
  <c r="Z412"/>
  <c r="Z411"/>
  <c r="V412"/>
  <c r="BK412"/>
  <c r="BK411"/>
  <c r="M411"/>
  <c r="P412"/>
  <c r="BE412"/>
  <c r="M99"/>
  <c r="K99"/>
  <c r="H99"/>
  <c r="BI410"/>
  <c r="BH410"/>
  <c r="BG410"/>
  <c r="BF410"/>
  <c r="X410"/>
  <c r="W410"/>
  <c r="AD410"/>
  <c r="AB410"/>
  <c r="Z410"/>
  <c r="V410"/>
  <c r="BK410"/>
  <c r="P410"/>
  <c r="BE410"/>
  <c r="BI409"/>
  <c r="BH409"/>
  <c r="BG409"/>
  <c r="BF409"/>
  <c r="X409"/>
  <c r="X408"/>
  <c r="W409"/>
  <c r="W408"/>
  <c r="AD409"/>
  <c r="AD408"/>
  <c r="AB409"/>
  <c r="AB408"/>
  <c r="Z409"/>
  <c r="Z408"/>
  <c r="V409"/>
  <c r="BK409"/>
  <c r="BK408"/>
  <c r="M408"/>
  <c r="P409"/>
  <c r="BE409"/>
  <c r="M98"/>
  <c r="K98"/>
  <c r="H98"/>
  <c r="BI407"/>
  <c r="BH407"/>
  <c r="BG407"/>
  <c r="BF407"/>
  <c r="X407"/>
  <c r="W407"/>
  <c r="AD407"/>
  <c r="AB407"/>
  <c r="Z407"/>
  <c r="V407"/>
  <c r="BK407"/>
  <c r="P407"/>
  <c r="BE407"/>
  <c r="BI406"/>
  <c r="BH406"/>
  <c r="BG406"/>
  <c r="BF406"/>
  <c r="X406"/>
  <c r="W406"/>
  <c r="AD406"/>
  <c r="AB406"/>
  <c r="Z406"/>
  <c r="V406"/>
  <c r="BK406"/>
  <c r="P406"/>
  <c r="BE406"/>
  <c r="BI405"/>
  <c r="BH405"/>
  <c r="BG405"/>
  <c r="BF405"/>
  <c r="X405"/>
  <c r="W405"/>
  <c r="AD405"/>
  <c r="AB405"/>
  <c r="Z405"/>
  <c r="V405"/>
  <c r="BK405"/>
  <c r="P405"/>
  <c r="BE405"/>
  <c r="BI404"/>
  <c r="BH404"/>
  <c r="BG404"/>
  <c r="BF404"/>
  <c r="X404"/>
  <c r="W404"/>
  <c r="AD404"/>
  <c r="AB404"/>
  <c r="Z404"/>
  <c r="V404"/>
  <c r="BK404"/>
  <c r="P404"/>
  <c r="BE404"/>
  <c r="BI403"/>
  <c r="BH403"/>
  <c r="BG403"/>
  <c r="BF403"/>
  <c r="X403"/>
  <c r="W403"/>
  <c r="AD403"/>
  <c r="AB403"/>
  <c r="Z403"/>
  <c r="V403"/>
  <c r="BK403"/>
  <c r="P403"/>
  <c r="BE403"/>
  <c r="BI402"/>
  <c r="BH402"/>
  <c r="BG402"/>
  <c r="BF402"/>
  <c r="X402"/>
  <c r="W402"/>
  <c r="AD402"/>
  <c r="AB402"/>
  <c r="Z402"/>
  <c r="V402"/>
  <c r="BK402"/>
  <c r="P402"/>
  <c r="BE402"/>
  <c r="BI401"/>
  <c r="BH401"/>
  <c r="BG401"/>
  <c r="BF401"/>
  <c r="X401"/>
  <c r="W401"/>
  <c r="AD401"/>
  <c r="AB401"/>
  <c r="Z401"/>
  <c r="V401"/>
  <c r="BK401"/>
  <c r="P401"/>
  <c r="BE401"/>
  <c r="BI400"/>
  <c r="BH400"/>
  <c r="BG400"/>
  <c r="BF400"/>
  <c r="X400"/>
  <c r="W400"/>
  <c r="AD400"/>
  <c r="AB400"/>
  <c r="Z400"/>
  <c r="V400"/>
  <c r="BK400"/>
  <c r="P400"/>
  <c r="BE400"/>
  <c r="BI399"/>
  <c r="BH399"/>
  <c r="BG399"/>
  <c r="BF399"/>
  <c r="X399"/>
  <c r="W399"/>
  <c r="AD399"/>
  <c r="AB399"/>
  <c r="Z399"/>
  <c r="V399"/>
  <c r="BK399"/>
  <c r="P399"/>
  <c r="BE399"/>
  <c r="BI396"/>
  <c r="BH396"/>
  <c r="BG396"/>
  <c r="BF396"/>
  <c r="X396"/>
  <c r="W396"/>
  <c r="AD396"/>
  <c r="AB396"/>
  <c r="Z396"/>
  <c r="V396"/>
  <c r="BK396"/>
  <c r="P396"/>
  <c r="BE396"/>
  <c r="BI395"/>
  <c r="BH395"/>
  <c r="BG395"/>
  <c r="BF395"/>
  <c r="X395"/>
  <c r="W395"/>
  <c r="AD395"/>
  <c r="AB395"/>
  <c r="Z395"/>
  <c r="V395"/>
  <c r="BK395"/>
  <c r="P395"/>
  <c r="BE395"/>
  <c r="BI394"/>
  <c r="BH394"/>
  <c r="BG394"/>
  <c r="BF394"/>
  <c r="X394"/>
  <c r="W394"/>
  <c r="AD394"/>
  <c r="AB394"/>
  <c r="Z394"/>
  <c r="V394"/>
  <c r="BK394"/>
  <c r="P394"/>
  <c r="BE394"/>
  <c r="BI393"/>
  <c r="BH393"/>
  <c r="BG393"/>
  <c r="BF393"/>
  <c r="X393"/>
  <c r="W393"/>
  <c r="AD393"/>
  <c r="AB393"/>
  <c r="Z393"/>
  <c r="V393"/>
  <c r="BK393"/>
  <c r="P393"/>
  <c r="BE393"/>
  <c r="BI392"/>
  <c r="BH392"/>
  <c r="BG392"/>
  <c r="BF392"/>
  <c r="X392"/>
  <c r="W392"/>
  <c r="AD392"/>
  <c r="AB392"/>
  <c r="Z392"/>
  <c r="V392"/>
  <c r="BK392"/>
  <c r="P392"/>
  <c r="BE392"/>
  <c r="BI389"/>
  <c r="BH389"/>
  <c r="BG389"/>
  <c r="BF389"/>
  <c r="X389"/>
  <c r="W389"/>
  <c r="AD389"/>
  <c r="AB389"/>
  <c r="Z389"/>
  <c r="V389"/>
  <c r="BK389"/>
  <c r="P389"/>
  <c r="BE389"/>
  <c r="BI388"/>
  <c r="BH388"/>
  <c r="BG388"/>
  <c r="BF388"/>
  <c r="X388"/>
  <c r="W388"/>
  <c r="AD388"/>
  <c r="AB388"/>
  <c r="Z388"/>
  <c r="V388"/>
  <c r="BK388"/>
  <c r="P388"/>
  <c r="BE388"/>
  <c r="BI387"/>
  <c r="BH387"/>
  <c r="BG387"/>
  <c r="BF387"/>
  <c r="X387"/>
  <c r="W387"/>
  <c r="AD387"/>
  <c r="AB387"/>
  <c r="Z387"/>
  <c r="V387"/>
  <c r="BK387"/>
  <c r="P387"/>
  <c r="BE387"/>
  <c r="BI386"/>
  <c r="BH386"/>
  <c r="BG386"/>
  <c r="BF386"/>
  <c r="X386"/>
  <c r="W386"/>
  <c r="AD386"/>
  <c r="AB386"/>
  <c r="Z386"/>
  <c r="V386"/>
  <c r="BK386"/>
  <c r="P386"/>
  <c r="BE386"/>
  <c r="BI385"/>
  <c r="BH385"/>
  <c r="BG385"/>
  <c r="BF385"/>
  <c r="X385"/>
  <c r="W385"/>
  <c r="AD385"/>
  <c r="AB385"/>
  <c r="Z385"/>
  <c r="V385"/>
  <c r="BK385"/>
  <c r="P385"/>
  <c r="BE385"/>
  <c r="BI384"/>
  <c r="BH384"/>
  <c r="BG384"/>
  <c r="BF384"/>
  <c r="X384"/>
  <c r="W384"/>
  <c r="AD384"/>
  <c r="AB384"/>
  <c r="Z384"/>
  <c r="V384"/>
  <c r="BK384"/>
  <c r="P384"/>
  <c r="BE384"/>
  <c r="BI383"/>
  <c r="BH383"/>
  <c r="BG383"/>
  <c r="BF383"/>
  <c r="X383"/>
  <c r="X382"/>
  <c r="W383"/>
  <c r="W382"/>
  <c r="AD383"/>
  <c r="AD382"/>
  <c r="AB383"/>
  <c r="AB382"/>
  <c r="Z383"/>
  <c r="Z382"/>
  <c r="V383"/>
  <c r="BK383"/>
  <c r="BK382"/>
  <c r="M382"/>
  <c r="P383"/>
  <c r="BE383"/>
  <c r="M97"/>
  <c r="K97"/>
  <c r="H97"/>
  <c r="BI381"/>
  <c r="BH381"/>
  <c r="BG381"/>
  <c r="BF381"/>
  <c r="X381"/>
  <c r="W381"/>
  <c r="AD381"/>
  <c r="AB381"/>
  <c r="Z381"/>
  <c r="V381"/>
  <c r="BK381"/>
  <c r="P381"/>
  <c r="BE381"/>
  <c r="BI380"/>
  <c r="BH380"/>
  <c r="BG380"/>
  <c r="BF380"/>
  <c r="X380"/>
  <c r="W380"/>
  <c r="AD380"/>
  <c r="AB380"/>
  <c r="Z380"/>
  <c r="V380"/>
  <c r="BK380"/>
  <c r="P380"/>
  <c r="BE380"/>
  <c r="BI379"/>
  <c r="BH379"/>
  <c r="BG379"/>
  <c r="BF379"/>
  <c r="X379"/>
  <c r="W379"/>
  <c r="AD379"/>
  <c r="AB379"/>
  <c r="Z379"/>
  <c r="V379"/>
  <c r="BK379"/>
  <c r="P379"/>
  <c r="BE379"/>
  <c r="BI378"/>
  <c r="BH378"/>
  <c r="BG378"/>
  <c r="BF378"/>
  <c r="X378"/>
  <c r="W378"/>
  <c r="AD378"/>
  <c r="AB378"/>
  <c r="Z378"/>
  <c r="V378"/>
  <c r="BK378"/>
  <c r="P378"/>
  <c r="BE378"/>
  <c r="BI372"/>
  <c r="BH372"/>
  <c r="BG372"/>
  <c r="BF372"/>
  <c r="X372"/>
  <c r="W372"/>
  <c r="AD372"/>
  <c r="AB372"/>
  <c r="Z372"/>
  <c r="V372"/>
  <c r="BK372"/>
  <c r="P372"/>
  <c r="BE372"/>
  <c r="BI362"/>
  <c r="BH362"/>
  <c r="BG362"/>
  <c r="BF362"/>
  <c r="X362"/>
  <c r="W362"/>
  <c r="AD362"/>
  <c r="AB362"/>
  <c r="Z362"/>
  <c r="V362"/>
  <c r="BK362"/>
  <c r="P362"/>
  <c r="BE362"/>
  <c r="BI356"/>
  <c r="BH356"/>
  <c r="BG356"/>
  <c r="BF356"/>
  <c r="X356"/>
  <c r="W356"/>
  <c r="AD356"/>
  <c r="AB356"/>
  <c r="Z356"/>
  <c r="V356"/>
  <c r="BK356"/>
  <c r="P356"/>
  <c r="BE356"/>
  <c r="BI339"/>
  <c r="BH339"/>
  <c r="BG339"/>
  <c r="BF339"/>
  <c r="X339"/>
  <c r="W339"/>
  <c r="AD339"/>
  <c r="AB339"/>
  <c r="Z339"/>
  <c r="V339"/>
  <c r="BK339"/>
  <c r="P339"/>
  <c r="BE339"/>
  <c r="BI338"/>
  <c r="BH338"/>
  <c r="BG338"/>
  <c r="BF338"/>
  <c r="X338"/>
  <c r="W338"/>
  <c r="AD338"/>
  <c r="AB338"/>
  <c r="Z338"/>
  <c r="V338"/>
  <c r="BK338"/>
  <c r="P338"/>
  <c r="BE338"/>
  <c r="BI337"/>
  <c r="BH337"/>
  <c r="BG337"/>
  <c r="BF337"/>
  <c r="X337"/>
  <c r="W337"/>
  <c r="AD337"/>
  <c r="AB337"/>
  <c r="Z337"/>
  <c r="V337"/>
  <c r="BK337"/>
  <c r="P337"/>
  <c r="BE337"/>
  <c r="BI336"/>
  <c r="BH336"/>
  <c r="BG336"/>
  <c r="BF336"/>
  <c r="X336"/>
  <c r="W336"/>
  <c r="AD336"/>
  <c r="AB336"/>
  <c r="Z336"/>
  <c r="V336"/>
  <c r="BK336"/>
  <c r="P336"/>
  <c r="BE336"/>
  <c r="BI335"/>
  <c r="BH335"/>
  <c r="BG335"/>
  <c r="BF335"/>
  <c r="X335"/>
  <c r="W335"/>
  <c r="AD335"/>
  <c r="AB335"/>
  <c r="Z335"/>
  <c r="V335"/>
  <c r="BK335"/>
  <c r="P335"/>
  <c r="BE335"/>
  <c r="BI332"/>
  <c r="BH332"/>
  <c r="BG332"/>
  <c r="BF332"/>
  <c r="X332"/>
  <c r="W332"/>
  <c r="AD332"/>
  <c r="AB332"/>
  <c r="Z332"/>
  <c r="V332"/>
  <c r="BK332"/>
  <c r="P332"/>
  <c r="BE332"/>
  <c r="BI329"/>
  <c r="BH329"/>
  <c r="BG329"/>
  <c r="BF329"/>
  <c r="X329"/>
  <c r="W329"/>
  <c r="AD329"/>
  <c r="AB329"/>
  <c r="Z329"/>
  <c r="V329"/>
  <c r="BK329"/>
  <c r="P329"/>
  <c r="BE329"/>
  <c r="BI328"/>
  <c r="BH328"/>
  <c r="BG328"/>
  <c r="BF328"/>
  <c r="X328"/>
  <c r="W328"/>
  <c r="AD328"/>
  <c r="AB328"/>
  <c r="Z328"/>
  <c r="V328"/>
  <c r="BK328"/>
  <c r="P328"/>
  <c r="BE328"/>
  <c r="BI327"/>
  <c r="BH327"/>
  <c r="BG327"/>
  <c r="BF327"/>
  <c r="X327"/>
  <c r="W327"/>
  <c r="AD327"/>
  <c r="AB327"/>
  <c r="Z327"/>
  <c r="V327"/>
  <c r="BK327"/>
  <c r="P327"/>
  <c r="BE327"/>
  <c r="BI326"/>
  <c r="BH326"/>
  <c r="BG326"/>
  <c r="BF326"/>
  <c r="X326"/>
  <c r="W326"/>
  <c r="AD326"/>
  <c r="AB326"/>
  <c r="Z326"/>
  <c r="V326"/>
  <c r="BK326"/>
  <c r="P326"/>
  <c r="BE326"/>
  <c r="BI323"/>
  <c r="BH323"/>
  <c r="BG323"/>
  <c r="BF323"/>
  <c r="X323"/>
  <c r="W323"/>
  <c r="AD323"/>
  <c r="AB323"/>
  <c r="Z323"/>
  <c r="V323"/>
  <c r="BK323"/>
  <c r="P323"/>
  <c r="BE323"/>
  <c r="BI320"/>
  <c r="BH320"/>
  <c r="BG320"/>
  <c r="BF320"/>
  <c r="X320"/>
  <c r="W320"/>
  <c r="AD320"/>
  <c r="AB320"/>
  <c r="Z320"/>
  <c r="V320"/>
  <c r="BK320"/>
  <c r="P320"/>
  <c r="BE320"/>
  <c r="BI317"/>
  <c r="BH317"/>
  <c r="BG317"/>
  <c r="BF317"/>
  <c r="X317"/>
  <c r="W317"/>
  <c r="AD317"/>
  <c r="AB317"/>
  <c r="Z317"/>
  <c r="V317"/>
  <c r="BK317"/>
  <c r="P317"/>
  <c r="BE317"/>
  <c r="BI314"/>
  <c r="BH314"/>
  <c r="BG314"/>
  <c r="BF314"/>
  <c r="X314"/>
  <c r="W314"/>
  <c r="AD314"/>
  <c r="AB314"/>
  <c r="Z314"/>
  <c r="V314"/>
  <c r="BK314"/>
  <c r="P314"/>
  <c r="BE314"/>
  <c r="BI313"/>
  <c r="BH313"/>
  <c r="BG313"/>
  <c r="BF313"/>
  <c r="X313"/>
  <c r="W313"/>
  <c r="AD313"/>
  <c r="AB313"/>
  <c r="Z313"/>
  <c r="V313"/>
  <c r="BK313"/>
  <c r="P313"/>
  <c r="BE313"/>
  <c r="BI311"/>
  <c r="BH311"/>
  <c r="BG311"/>
  <c r="BF311"/>
  <c r="X311"/>
  <c r="W311"/>
  <c r="AD311"/>
  <c r="AB311"/>
  <c r="Z311"/>
  <c r="V311"/>
  <c r="BK311"/>
  <c r="P311"/>
  <c r="BE311"/>
  <c r="BI309"/>
  <c r="BH309"/>
  <c r="BG309"/>
  <c r="BF309"/>
  <c r="X309"/>
  <c r="W309"/>
  <c r="AD309"/>
  <c r="AB309"/>
  <c r="Z309"/>
  <c r="V309"/>
  <c r="BK309"/>
  <c r="P309"/>
  <c r="BE309"/>
  <c r="BI308"/>
  <c r="BH308"/>
  <c r="BG308"/>
  <c r="BF308"/>
  <c r="X308"/>
  <c r="W308"/>
  <c r="AD308"/>
  <c r="AB308"/>
  <c r="Z308"/>
  <c r="V308"/>
  <c r="BK308"/>
  <c r="P308"/>
  <c r="BE308"/>
  <c r="BI307"/>
  <c r="BH307"/>
  <c r="BG307"/>
  <c r="BF307"/>
  <c r="X307"/>
  <c r="W307"/>
  <c r="AD307"/>
  <c r="AB307"/>
  <c r="Z307"/>
  <c r="V307"/>
  <c r="BK307"/>
  <c r="P307"/>
  <c r="BE307"/>
  <c r="BI306"/>
  <c r="BH306"/>
  <c r="BG306"/>
  <c r="BF306"/>
  <c r="X306"/>
  <c r="W306"/>
  <c r="AD306"/>
  <c r="AB306"/>
  <c r="Z306"/>
  <c r="V306"/>
  <c r="BK306"/>
  <c r="P306"/>
  <c r="BE306"/>
  <c r="BI303"/>
  <c r="BH303"/>
  <c r="BG303"/>
  <c r="BF303"/>
  <c r="X303"/>
  <c r="W303"/>
  <c r="AD303"/>
  <c r="AB303"/>
  <c r="Z303"/>
  <c r="V303"/>
  <c r="BK303"/>
  <c r="P303"/>
  <c r="BE303"/>
  <c r="BI294"/>
  <c r="BH294"/>
  <c r="BG294"/>
  <c r="BF294"/>
  <c r="X294"/>
  <c r="W294"/>
  <c r="AD294"/>
  <c r="AB294"/>
  <c r="Z294"/>
  <c r="V294"/>
  <c r="BK294"/>
  <c r="P294"/>
  <c r="BE294"/>
  <c r="BI291"/>
  <c r="BH291"/>
  <c r="BG291"/>
  <c r="BF291"/>
  <c r="X291"/>
  <c r="W291"/>
  <c r="AD291"/>
  <c r="AB291"/>
  <c r="Z291"/>
  <c r="V291"/>
  <c r="BK291"/>
  <c r="P291"/>
  <c r="BE291"/>
  <c r="BI280"/>
  <c r="BH280"/>
  <c r="BG280"/>
  <c r="BF280"/>
  <c r="X280"/>
  <c r="W280"/>
  <c r="AD280"/>
  <c r="AB280"/>
  <c r="Z280"/>
  <c r="V280"/>
  <c r="BK280"/>
  <c r="P280"/>
  <c r="BE280"/>
  <c r="BI270"/>
  <c r="BH270"/>
  <c r="BG270"/>
  <c r="BF270"/>
  <c r="X270"/>
  <c r="W270"/>
  <c r="AD270"/>
  <c r="AB270"/>
  <c r="Z270"/>
  <c r="V270"/>
  <c r="BK270"/>
  <c r="P270"/>
  <c r="BE270"/>
  <c r="BI269"/>
  <c r="BH269"/>
  <c r="BG269"/>
  <c r="BF269"/>
  <c r="X269"/>
  <c r="W269"/>
  <c r="AD269"/>
  <c r="AB269"/>
  <c r="Z269"/>
  <c r="V269"/>
  <c r="BK269"/>
  <c r="P269"/>
  <c r="BE269"/>
  <c r="BI268"/>
  <c r="BH268"/>
  <c r="BG268"/>
  <c r="BF268"/>
  <c r="X268"/>
  <c r="X267"/>
  <c r="W268"/>
  <c r="W267"/>
  <c r="AD268"/>
  <c r="AD267"/>
  <c r="AB268"/>
  <c r="AB267"/>
  <c r="Z268"/>
  <c r="Z267"/>
  <c r="V268"/>
  <c r="BK268"/>
  <c r="BK267"/>
  <c r="M267"/>
  <c r="P268"/>
  <c r="BE268"/>
  <c r="M96"/>
  <c r="K96"/>
  <c r="H96"/>
  <c r="BI266"/>
  <c r="BH266"/>
  <c r="BG266"/>
  <c r="BF266"/>
  <c r="X266"/>
  <c r="W266"/>
  <c r="AD266"/>
  <c r="AB266"/>
  <c r="Z266"/>
  <c r="V266"/>
  <c r="BK266"/>
  <c r="P266"/>
  <c r="BE266"/>
  <c r="BI265"/>
  <c r="BH265"/>
  <c r="BG265"/>
  <c r="BF265"/>
  <c r="X265"/>
  <c r="W265"/>
  <c r="AD265"/>
  <c r="AB265"/>
  <c r="Z265"/>
  <c r="V265"/>
  <c r="BK265"/>
  <c r="P265"/>
  <c r="BE265"/>
  <c r="BI264"/>
  <c r="BH264"/>
  <c r="BG264"/>
  <c r="BF264"/>
  <c r="X264"/>
  <c r="W264"/>
  <c r="AD264"/>
  <c r="AB264"/>
  <c r="Z264"/>
  <c r="V264"/>
  <c r="BK264"/>
  <c r="P264"/>
  <c r="BE264"/>
  <c r="BI260"/>
  <c r="BH260"/>
  <c r="BG260"/>
  <c r="BF260"/>
  <c r="X260"/>
  <c r="W260"/>
  <c r="AD260"/>
  <c r="AB260"/>
  <c r="Z260"/>
  <c r="V260"/>
  <c r="BK260"/>
  <c r="P260"/>
  <c r="BE260"/>
  <c r="BI255"/>
  <c r="BH255"/>
  <c r="BG255"/>
  <c r="BF255"/>
  <c r="X255"/>
  <c r="W255"/>
  <c r="AD255"/>
  <c r="AB255"/>
  <c r="Z255"/>
  <c r="V255"/>
  <c r="BK255"/>
  <c r="P255"/>
  <c r="BE255"/>
  <c r="BI254"/>
  <c r="BH254"/>
  <c r="BG254"/>
  <c r="BF254"/>
  <c r="X254"/>
  <c r="W254"/>
  <c r="AD254"/>
  <c r="AB254"/>
  <c r="Z254"/>
  <c r="V254"/>
  <c r="BK254"/>
  <c r="P254"/>
  <c r="BE254"/>
  <c r="BI253"/>
  <c r="BH253"/>
  <c r="BG253"/>
  <c r="BF253"/>
  <c r="X253"/>
  <c r="W253"/>
  <c r="AD253"/>
  <c r="AB253"/>
  <c r="Z253"/>
  <c r="V253"/>
  <c r="BK253"/>
  <c r="P253"/>
  <c r="BE253"/>
  <c r="BI252"/>
  <c r="BH252"/>
  <c r="BG252"/>
  <c r="BF252"/>
  <c r="X252"/>
  <c r="W252"/>
  <c r="AD252"/>
  <c r="AB252"/>
  <c r="Z252"/>
  <c r="V252"/>
  <c r="BK252"/>
  <c r="P252"/>
  <c r="BE252"/>
  <c r="BI248"/>
  <c r="BH248"/>
  <c r="BG248"/>
  <c r="BF248"/>
  <c r="X248"/>
  <c r="W248"/>
  <c r="AD248"/>
  <c r="AB248"/>
  <c r="Z248"/>
  <c r="V248"/>
  <c r="BK248"/>
  <c r="P248"/>
  <c r="BE248"/>
  <c r="BI247"/>
  <c r="BH247"/>
  <c r="BG247"/>
  <c r="BF247"/>
  <c r="X247"/>
  <c r="W247"/>
  <c r="AD247"/>
  <c r="AB247"/>
  <c r="Z247"/>
  <c r="V247"/>
  <c r="BK247"/>
  <c r="P247"/>
  <c r="BE247"/>
  <c r="BI246"/>
  <c r="BH246"/>
  <c r="BG246"/>
  <c r="BF246"/>
  <c r="X246"/>
  <c r="W246"/>
  <c r="AD246"/>
  <c r="AB246"/>
  <c r="Z246"/>
  <c r="V246"/>
  <c r="BK246"/>
  <c r="P246"/>
  <c r="BE246"/>
  <c r="BI243"/>
  <c r="BH243"/>
  <c r="BG243"/>
  <c r="BF243"/>
  <c r="X243"/>
  <c r="W243"/>
  <c r="AD243"/>
  <c r="AB243"/>
  <c r="Z243"/>
  <c r="V243"/>
  <c r="BK243"/>
  <c r="P243"/>
  <c r="BE243"/>
  <c r="BI240"/>
  <c r="BH240"/>
  <c r="BG240"/>
  <c r="BF240"/>
  <c r="X240"/>
  <c r="W240"/>
  <c r="AD240"/>
  <c r="AB240"/>
  <c r="Z240"/>
  <c r="V240"/>
  <c r="BK240"/>
  <c r="P240"/>
  <c r="BE240"/>
  <c r="BI234"/>
  <c r="BH234"/>
  <c r="BG234"/>
  <c r="BF234"/>
  <c r="X234"/>
  <c r="W234"/>
  <c r="AD234"/>
  <c r="AB234"/>
  <c r="Z234"/>
  <c r="V234"/>
  <c r="BK234"/>
  <c r="P234"/>
  <c r="BE234"/>
  <c r="BI220"/>
  <c r="BH220"/>
  <c r="BG220"/>
  <c r="BF220"/>
  <c r="X220"/>
  <c r="W220"/>
  <c r="AD220"/>
  <c r="AB220"/>
  <c r="Z220"/>
  <c r="V220"/>
  <c r="BK220"/>
  <c r="P220"/>
  <c r="BE220"/>
  <c r="BI208"/>
  <c r="BH208"/>
  <c r="BG208"/>
  <c r="BF208"/>
  <c r="X208"/>
  <c r="W208"/>
  <c r="AD208"/>
  <c r="AB208"/>
  <c r="Z208"/>
  <c r="V208"/>
  <c r="BK208"/>
  <c r="P208"/>
  <c r="BE208"/>
  <c r="BI200"/>
  <c r="BH200"/>
  <c r="BG200"/>
  <c r="BF200"/>
  <c r="X200"/>
  <c r="W200"/>
  <c r="AD200"/>
  <c r="AB200"/>
  <c r="Z200"/>
  <c r="V200"/>
  <c r="BK200"/>
  <c r="P200"/>
  <c r="BE200"/>
  <c r="BI197"/>
  <c r="BH197"/>
  <c r="BG197"/>
  <c r="BF197"/>
  <c r="X197"/>
  <c r="W197"/>
  <c r="AD197"/>
  <c r="AB197"/>
  <c r="Z197"/>
  <c r="V197"/>
  <c r="BK197"/>
  <c r="P197"/>
  <c r="BE197"/>
  <c r="BI186"/>
  <c r="BH186"/>
  <c r="BG186"/>
  <c r="BF186"/>
  <c r="X186"/>
  <c r="W186"/>
  <c r="AD186"/>
  <c r="AB186"/>
  <c r="Z186"/>
  <c r="V186"/>
  <c r="BK186"/>
  <c r="P186"/>
  <c r="BE186"/>
  <c r="BI175"/>
  <c r="BH175"/>
  <c r="BG175"/>
  <c r="BF175"/>
  <c r="X175"/>
  <c r="W175"/>
  <c r="AD175"/>
  <c r="AB175"/>
  <c r="Z175"/>
  <c r="V175"/>
  <c r="BK175"/>
  <c r="P175"/>
  <c r="BE175"/>
  <c r="BI163"/>
  <c r="BH163"/>
  <c r="BG163"/>
  <c r="BF163"/>
  <c r="X163"/>
  <c r="X162"/>
  <c r="W163"/>
  <c r="W162"/>
  <c r="AD163"/>
  <c r="AD162"/>
  <c r="AB163"/>
  <c r="AB162"/>
  <c r="Z163"/>
  <c r="Z162"/>
  <c r="V163"/>
  <c r="BK163"/>
  <c r="BK162"/>
  <c r="M162"/>
  <c r="P163"/>
  <c r="BE163"/>
  <c r="M95"/>
  <c r="K95"/>
  <c r="H95"/>
  <c r="BI161"/>
  <c r="BH161"/>
  <c r="BG161"/>
  <c r="BF161"/>
  <c r="X161"/>
  <c r="W161"/>
  <c r="AD161"/>
  <c r="AB161"/>
  <c r="Z161"/>
  <c r="V161"/>
  <c r="BK161"/>
  <c r="P161"/>
  <c r="BE161"/>
  <c r="BI158"/>
  <c r="BH158"/>
  <c r="BG158"/>
  <c r="BF158"/>
  <c r="X158"/>
  <c r="W158"/>
  <c r="AD158"/>
  <c r="AB158"/>
  <c r="Z158"/>
  <c r="V158"/>
  <c r="BK158"/>
  <c r="P158"/>
  <c r="BE158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X153"/>
  <c r="X152"/>
  <c r="W154"/>
  <c r="W153"/>
  <c r="W152"/>
  <c r="AD154"/>
  <c r="AD153"/>
  <c r="AD152"/>
  <c r="AB154"/>
  <c r="AB153"/>
  <c r="AB152"/>
  <c r="Z154"/>
  <c r="Z153"/>
  <c r="Z152"/>
  <c r="V154"/>
  <c r="BK154"/>
  <c r="BK153"/>
  <c r="M153"/>
  <c r="BK152"/>
  <c r="M152"/>
  <c r="P154"/>
  <c r="BE154"/>
  <c r="M94"/>
  <c r="K94"/>
  <c r="H94"/>
  <c r="M93"/>
  <c r="K93"/>
  <c r="H93"/>
  <c r="BI151"/>
  <c r="BH151"/>
  <c r="BG151"/>
  <c r="BF151"/>
  <c r="X151"/>
  <c r="W151"/>
  <c r="AD151"/>
  <c r="AB151"/>
  <c r="Z151"/>
  <c r="V151"/>
  <c r="BK151"/>
  <c r="P151"/>
  <c r="BE151"/>
  <c r="BI150"/>
  <c r="BH150"/>
  <c r="BG150"/>
  <c r="BF150"/>
  <c r="X150"/>
  <c r="W150"/>
  <c r="AD150"/>
  <c r="AB150"/>
  <c r="Z150"/>
  <c r="V150"/>
  <c r="BK150"/>
  <c r="P150"/>
  <c r="BE150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X144"/>
  <c r="W145"/>
  <c r="W144"/>
  <c r="AD145"/>
  <c r="AD144"/>
  <c r="AB145"/>
  <c r="AB144"/>
  <c r="Z145"/>
  <c r="Z144"/>
  <c r="V145"/>
  <c r="BK145"/>
  <c r="BK144"/>
  <c r="M144"/>
  <c r="P145"/>
  <c r="BE145"/>
  <c r="M92"/>
  <c r="K92"/>
  <c r="H9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X137"/>
  <c r="W138"/>
  <c r="W137"/>
  <c r="AD138"/>
  <c r="AD137"/>
  <c r="AB138"/>
  <c r="AB137"/>
  <c r="Z138"/>
  <c r="Z137"/>
  <c r="V138"/>
  <c r="BK138"/>
  <c r="BK137"/>
  <c r="M137"/>
  <c r="P138"/>
  <c r="BE138"/>
  <c r="M91"/>
  <c r="K91"/>
  <c r="H91"/>
  <c r="BI131"/>
  <c r="BH131"/>
  <c r="BG131"/>
  <c r="BF131"/>
  <c r="X131"/>
  <c r="X130"/>
  <c r="X129"/>
  <c r="X128"/>
  <c r="K88"/>
  <c r="W131"/>
  <c r="W130"/>
  <c r="W129"/>
  <c r="W128"/>
  <c r="H88"/>
  <c r="AD131"/>
  <c r="AD130"/>
  <c r="AD129"/>
  <c r="AD128"/>
  <c r="AB131"/>
  <c r="AB130"/>
  <c r="AB129"/>
  <c r="AB128"/>
  <c r="Z131"/>
  <c r="Z130"/>
  <c r="Z129"/>
  <c r="Z128"/>
  <c i="1" r="AW88"/>
  <c i="2" r="V131"/>
  <c r="BK131"/>
  <c r="BK130"/>
  <c r="M130"/>
  <c r="BK129"/>
  <c r="M129"/>
  <c r="BK128"/>
  <c r="M128"/>
  <c r="M88"/>
  <c r="P131"/>
  <c r="BE131"/>
  <c r="M90"/>
  <c r="K90"/>
  <c r="H90"/>
  <c r="M89"/>
  <c r="K89"/>
  <c r="H89"/>
  <c r="M125"/>
  <c r="M124"/>
  <c r="F124"/>
  <c r="F122"/>
  <c r="F120"/>
  <c r="BI109"/>
  <c r="BH109"/>
  <c r="BG109"/>
  <c r="BF109"/>
  <c r="M109"/>
  <c r="BE109"/>
  <c r="BI108"/>
  <c r="BH108"/>
  <c r="BG108"/>
  <c r="BF108"/>
  <c r="M108"/>
  <c r="BE108"/>
  <c r="BI107"/>
  <c r="BH107"/>
  <c r="BG107"/>
  <c r="BF107"/>
  <c r="M107"/>
  <c r="BE107"/>
  <c r="BI106"/>
  <c r="BH106"/>
  <c r="BG106"/>
  <c r="BF106"/>
  <c r="M106"/>
  <c r="BE106"/>
  <c r="BI105"/>
  <c r="BH105"/>
  <c r="BG105"/>
  <c r="BF105"/>
  <c r="M105"/>
  <c r="BE105"/>
  <c r="BI104"/>
  <c r="H38"/>
  <c i="1" r="BF88"/>
  <c i="2" r="BH104"/>
  <c r="H37"/>
  <c i="1" r="BE88"/>
  <c i="2" r="BG104"/>
  <c r="H36"/>
  <c i="1" r="BD88"/>
  <c i="2" r="BF104"/>
  <c r="M35"/>
  <c i="1" r="AY88"/>
  <c i="2" r="H35"/>
  <c i="1" r="BC88"/>
  <c i="2" r="M104"/>
  <c r="M103"/>
  <c r="L111"/>
  <c r="BE104"/>
  <c r="M34"/>
  <c i="1" r="AX88"/>
  <c i="2" r="H34"/>
  <c i="1" r="BB88"/>
  <c i="2" r="M30"/>
  <c i="1" r="AU88"/>
  <c i="2" r="M29"/>
  <c i="1" r="AT88"/>
  <c i="2" r="M28"/>
  <c i="1" r="AS88"/>
  <c i="2" r="M27"/>
  <c r="M84"/>
  <c r="M83"/>
  <c r="F83"/>
  <c r="F81"/>
  <c r="F79"/>
  <c r="M32"/>
  <c i="1" r="AG88"/>
  <c i="2" r="L40"/>
  <c r="O15"/>
  <c r="E15"/>
  <c r="F125"/>
  <c r="F84"/>
  <c r="O14"/>
  <c r="O9"/>
  <c r="M122"/>
  <c r="M81"/>
  <c r="F6"/>
  <c r="F119"/>
  <c r="F78"/>
  <c i="1"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H93"/>
  <c r="CG93"/>
  <c r="CF93"/>
  <c r="BZ93"/>
  <c r="CE93"/>
  <c r="BF87"/>
  <c r="W37"/>
  <c r="BE87"/>
  <c r="W36"/>
  <c r="BD87"/>
  <c r="W35"/>
  <c r="BC87"/>
  <c r="W34"/>
  <c r="BB87"/>
  <c r="BA87"/>
  <c r="AZ87"/>
  <c r="AY87"/>
  <c r="AK34"/>
  <c r="AX87"/>
  <c r="AW87"/>
  <c r="AV87"/>
  <c r="AU87"/>
  <c r="AT87"/>
  <c r="AK28"/>
  <c r="AS87"/>
  <c r="AK27"/>
  <c r="AG87"/>
  <c r="AK26"/>
  <c r="AG96"/>
  <c r="CD96"/>
  <c r="AV96"/>
  <c r="BY96"/>
  <c r="AN96"/>
  <c r="AG95"/>
  <c r="CD95"/>
  <c r="AV95"/>
  <c r="BY95"/>
  <c r="AN95"/>
  <c r="AG94"/>
  <c r="CD94"/>
  <c r="AV94"/>
  <c r="BY94"/>
  <c r="AN94"/>
  <c r="AG93"/>
  <c r="AG92"/>
  <c r="AK29"/>
  <c r="AG98"/>
  <c r="CD93"/>
  <c r="W33"/>
  <c r="AV93"/>
  <c r="BY93"/>
  <c r="AK33"/>
  <c r="AN93"/>
  <c r="AN92"/>
  <c r="AV90"/>
  <c r="AN90"/>
  <c r="AV89"/>
  <c r="AN89"/>
  <c r="AV88"/>
  <c r="AN88"/>
  <c r="AN87"/>
  <c r="AN98"/>
  <c r="AM83"/>
  <c r="L83"/>
  <c r="AM82"/>
  <c r="L82"/>
  <c r="AM80"/>
  <c r="L80"/>
  <c r="L78"/>
  <c r="L77"/>
  <c r="AK31"/>
  <c r="AK3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<sst xmlns="http://schemas.openxmlformats.org/spreadsheetml/2006/main">
  <si>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</si>
  <si>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</si>
  <si>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</si>
  <si>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</si>
  <si>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</si>
  <si>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</si>
  <si>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</si>
  <si>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</si>
  <si>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</si>
  <si>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</si>
  <si>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</si>
  <si>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</si>
  <si>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</si>
  <si>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</si>
  <si>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</si>
  <si>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</si>
  <si>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</si>
  <si>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</si>
  <si>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2018_1_Tel_Samotisky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</si>
  <si>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</si>
  <si>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</si>
  <si>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TĚLOCVIČNA pro ZŠ v Samotíškách, ul.Podhůry</t>
  </si>
  <si>
    <t>JKSO:</t>
  </si>
  <si>
    <t/>
  </si>
  <si>
    <t>CC-CZ:</t>
  </si>
  <si>
    <t>Místo:</t>
  </si>
  <si>
    <t xml:space="preserve"> Samotíšky</t>
  </si>
  <si>
    <t>Datum:</t>
  </si>
  <si>
    <t>8. 4. 2019</t>
  </si>
  <si>
    <t>Objednatel:</t>
  </si>
  <si>
    <t>IČ:</t>
  </si>
  <si>
    <t xml:space="preserve">Ing.arch.Otto Schneider  </t>
  </si>
  <si>
    <t>DIČ:</t>
  </si>
  <si>
    <t>Zhotovitel:</t>
  </si>
  <si>
    <t>Vyplň údaj</t>
  </si>
  <si>
    <t>Projektant:</t>
  </si>
  <si>
    <t>Prokeš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</si>
  <si>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</si>
  <si>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</si>
  <si>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</si>
  <si>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</si>
  <si>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</si>
  <si>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</si>
  <si>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</si>
  <si>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</si>
  <si>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</si>
  <si>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</si>
  <si>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</si>
  <si>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</si>
  <si>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</si>
  <si>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</si>
  <si>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</si>
  <si>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</si>
  <si>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</si>
  <si>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</si>
  <si>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</si>
  <si>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</si>
  <si>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</si>
  <si>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</si>
  <si>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</si>
  <si>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</si>
  <si>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</si>
  <si>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</si>
  <si>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</si>
  <si>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</si>
  <si>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</si>
  <si>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</si>
  <si>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</si>
  <si>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</si>
  <si>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</si>
  <si>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</si>
  <si>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</si>
  <si>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</si>
  <si>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</si>
  <si>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</si>
  <si>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</si>
  <si>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</si>
  <si>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</si>
  <si>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</si>
  <si>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</si>
  <si>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</si>
  <si>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</si>
  <si>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</si>
  <si>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</si>
  <si>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</si>
  <si>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{d0655853-85ca-4ef6-8d40-9ec450082a85}</t>
  </si>
  <si>
    <t>{00000000-0000-0000-0000-000000000000}</t>
  </si>
  <si>
    <t>/</t>
  </si>
  <si>
    <t>ZTI</t>
  </si>
  <si>
    <t>Vnitřní rozvody ZTI</t>
  </si>
  <si>
    <t>1</t>
  </si>
  <si>
    <t>{16c22839-80be-4a6c-a69b-b16dc3c3be0f}</t>
  </si>
  <si>
    <t>Venk_kanal</t>
  </si>
  <si>
    <t>Venkovní kanalizace splašková a dešťová</t>
  </si>
  <si>
    <t>{79ecc5c8-6492-4db8-95bc-3849fba45a8c}</t>
  </si>
  <si>
    <t>Příp_vody</t>
  </si>
  <si>
    <t>Přípojka vody</t>
  </si>
  <si>
    <t>{5f2ff616-79f9-4db0-b5d6-81e73401ccda}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</si>
  <si>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</si>
  <si>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</si>
  <si>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</si>
  <si>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</si>
  <si>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</si>
  <si>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</si>
  <si>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</si>
  <si>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</si>
  <si>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</si>
  <si>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</si>
  <si>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</si>
  <si>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</si>
  <si>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</si>
  <si>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</si>
  <si>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</si>
  <si>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</si>
  <si>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</si>
  <si>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ZTI - Vnitřní rozvody ZTI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</si>
  <si>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</si>
  <si>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</si>
  <si>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</si>
  <si>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</si>
  <si>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</si>
  <si>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</si>
  <si>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</si>
  <si>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</si>
  <si>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</si>
  <si>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</si>
  <si>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</si>
  <si>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</si>
  <si>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</si>
  <si>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</si>
  <si>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</si>
  <si>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</si>
  <si>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</si>
  <si>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</si>
  <si>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</si>
  <si>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</si>
  <si>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</si>
  <si>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</si>
  <si>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</si>
  <si>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</si>
  <si>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</si>
  <si>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</si>
  <si>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</si>
  <si>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</si>
  <si>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</si>
  <si>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</si>
  <si>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</si>
  <si>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</si>
  <si>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</si>
  <si>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</si>
  <si>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</si>
  <si>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</si>
  <si>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</si>
  <si>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</si>
  <si>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</si>
  <si>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</si>
  <si>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</si>
  <si>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</si>
  <si>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</si>
  <si>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</si>
  <si>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</si>
  <si>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</si>
  <si>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</si>
  <si>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</si>
  <si>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</si>
  <si>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</si>
  <si>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612311101</t>
  </si>
  <si>
    <t>Vápenná omítka hrubá jednovrstvá nezatřená vnitřních stěn nanášená ručně</t>
  </si>
  <si>
    <t>m2</t>
  </si>
  <si>
    <t>4</t>
  </si>
  <si>
    <t>-566026433</t>
  </si>
  <si>
    <t>zapravení rýh ve zdivu cihelném</t>
  </si>
  <si>
    <t>VV</t>
  </si>
  <si>
    <t>rýhy š. 70 mm a 150 mm</t>
  </si>
  <si>
    <t>0,15*(22+28)</t>
  </si>
  <si>
    <t>0,20*10</t>
  </si>
  <si>
    <t>Součet</t>
  </si>
  <si>
    <t>972054141</t>
  </si>
  <si>
    <t>Vybourání otvorů v ŽB stropech nebo klenbách pl do 0,0225 m2 tl do 150 mm</t>
  </si>
  <si>
    <t>kus</t>
  </si>
  <si>
    <t>931179995</t>
  </si>
  <si>
    <t>3</t>
  </si>
  <si>
    <t>974031132</t>
  </si>
  <si>
    <t>Vysekání rýh ve zdivu cihelném hl do 50 mm š do 70 mm</t>
  </si>
  <si>
    <t>m</t>
  </si>
  <si>
    <t>920863880</t>
  </si>
  <si>
    <t>974031142</t>
  </si>
  <si>
    <t>Vysekání rýh ve zdivu cihelném hl do 70 mm š do 70 mm</t>
  </si>
  <si>
    <t>1473235704</t>
  </si>
  <si>
    <t>5</t>
  </si>
  <si>
    <t>974031164</t>
  </si>
  <si>
    <t>Vysekání rýh ve zdivu cihelném hl do 150 mm š do 150 mm</t>
  </si>
  <si>
    <t>25295642</t>
  </si>
  <si>
    <t>stoupačka kanal</t>
  </si>
  <si>
    <t>10</t>
  </si>
  <si>
    <t>6</t>
  </si>
  <si>
    <t>997013113</t>
  </si>
  <si>
    <t>Vnitrostaveništní doprava suti a vybouraných hmot pro budovy v do 12 m s použitím mechanizace</t>
  </si>
  <si>
    <t>t</t>
  </si>
  <si>
    <t>-542338996</t>
  </si>
  <si>
    <t>7</t>
  </si>
  <si>
    <t>997013501</t>
  </si>
  <si>
    <t>Odvoz suti a vybouraných hmot na skládku nebo meziskládku do 1 km se složením</t>
  </si>
  <si>
    <t>-215462126</t>
  </si>
  <si>
    <t>8</t>
  </si>
  <si>
    <t>997013509</t>
  </si>
  <si>
    <t>Příplatek k odvozu suti a vybouraných hmot na skládku ZKD 1 km přes 1 km</t>
  </si>
  <si>
    <t>-1368001910</t>
  </si>
  <si>
    <t>vzdálenost skládky 14+1=15 km</t>
  </si>
  <si>
    <t>0,881*14</t>
  </si>
  <si>
    <t>9</t>
  </si>
  <si>
    <t>997013511</t>
  </si>
  <si>
    <t>Odvoz suti a vybouraných hmot z meziskládky na skládku do 1 km s naložením a se složením</t>
  </si>
  <si>
    <t>-412187582</t>
  </si>
  <si>
    <t>997013803</t>
  </si>
  <si>
    <t>Poplatek za uložení na skládce (skládkovné) stavebního odpadu cihelného kód odpadu 170 102</t>
  </si>
  <si>
    <t>-1642862937</t>
  </si>
  <si>
    <t>11</t>
  </si>
  <si>
    <t>713471211</t>
  </si>
  <si>
    <t>Montáž tepelné izolace potrubí snímatelnými pouzdry na suchý zip</t>
  </si>
  <si>
    <t>16</t>
  </si>
  <si>
    <t>-1493566652</t>
  </si>
  <si>
    <t>12</t>
  </si>
  <si>
    <t>M</t>
  </si>
  <si>
    <t>63154422</t>
  </si>
  <si>
    <t>pouzdro izolační potrubní max. 400 °C 35/30 mm</t>
  </si>
  <si>
    <t>32</t>
  </si>
  <si>
    <t>-1294668661</t>
  </si>
  <si>
    <t>D32 mm teplá voda v podlaze</t>
  </si>
  <si>
    <t>4,3+26,7+12,2+1,5+5,9</t>
  </si>
  <si>
    <t>13</t>
  </si>
  <si>
    <t>63154439</t>
  </si>
  <si>
    <t>pouzdro izolační potrubní max. 400 °C 54/30 mm</t>
  </si>
  <si>
    <t>-753949335</t>
  </si>
  <si>
    <t>D50mm teplá voda v podlaze + u bojleru</t>
  </si>
  <si>
    <t>13+2</t>
  </si>
  <si>
    <t>14</t>
  </si>
  <si>
    <t>998713102</t>
  </si>
  <si>
    <t>Přesun hmot tonážní pro izolace tepelné v objektech v do 12 m</t>
  </si>
  <si>
    <t>45723013</t>
  </si>
  <si>
    <t>721173401</t>
  </si>
  <si>
    <t>Potrubí kanalizační plastové svodné systém KG DN 100</t>
  </si>
  <si>
    <t>2038132819</t>
  </si>
  <si>
    <t>výkres č.3 pod podlahou 1.NP</t>
  </si>
  <si>
    <t>ležatá část vývody č. 1 až 7</t>
  </si>
  <si>
    <t>2,2+0,35+1,45+0,7+0,75+0,7+2,7+0,9+1,35+2,5+0,85+0,75+0,7+1,95+1,3+1,95</t>
  </si>
  <si>
    <t>0,6+0,9+1,7+0,75+2,1</t>
  </si>
  <si>
    <t>svislá část vývody č. 1 až 7 ode dna nad úroveň izolace proti zemní vlhkosti</t>
  </si>
  <si>
    <t>0,55+0,7+0,4+0,45+0,5+(0,5*5)+(0,6*2)+0,7+0,7+0,75+0,65+0,65</t>
  </si>
  <si>
    <t xml:space="preserve">dešťová od vpusti VA1  pod rampou</t>
  </si>
  <si>
    <t>1,6+0,2</t>
  </si>
  <si>
    <t xml:space="preserve">dešťová od vpusti VA2  pod angl.dvorkem</t>
  </si>
  <si>
    <t>2,1</t>
  </si>
  <si>
    <t>721173402</t>
  </si>
  <si>
    <t>Potrubí kanalizační z PVC SN 4 svodné DN 125</t>
  </si>
  <si>
    <t>-1779046664</t>
  </si>
  <si>
    <t>splašková ležatá část č. 7b</t>
  </si>
  <si>
    <t>2,65</t>
  </si>
  <si>
    <t>dešťová ležatá část č. D2 + svislá část</t>
  </si>
  <si>
    <t>9,8+1,3</t>
  </si>
  <si>
    <t>dešťová svislá část č. D3</t>
  </si>
  <si>
    <t>0,8</t>
  </si>
  <si>
    <t>dešťová svislá část č. D8</t>
  </si>
  <si>
    <t>1,1</t>
  </si>
  <si>
    <t>17</t>
  </si>
  <si>
    <t>721173403</t>
  </si>
  <si>
    <t>Potrubí kanalizační z PVC SN 4 svodné DN 160</t>
  </si>
  <si>
    <t>145687760</t>
  </si>
  <si>
    <t xml:space="preserve">splašková ležatá část </t>
  </si>
  <si>
    <t>21,4+2,36+3,65+4,8+1,75+1,6+4,72</t>
  </si>
  <si>
    <t>dešťová ležatá část pod podlahou 1.NP</t>
  </si>
  <si>
    <t>13,15</t>
  </si>
  <si>
    <t>od svodu D3 pod rampou</t>
  </si>
  <si>
    <t>7,55</t>
  </si>
  <si>
    <t>od svodu D8 podél základu mezi ČOV-předpoklad hotového výkopu</t>
  </si>
  <si>
    <t>10,65</t>
  </si>
  <si>
    <t>18</t>
  </si>
  <si>
    <t>721173737</t>
  </si>
  <si>
    <t>Potrubí kanalizační z PE dešťové DN 125</t>
  </si>
  <si>
    <t>-804542076</t>
  </si>
  <si>
    <t>svod D2 vnitřní</t>
  </si>
  <si>
    <t>8,55</t>
  </si>
  <si>
    <t>19</t>
  </si>
  <si>
    <t>721174042</t>
  </si>
  <si>
    <t>Potrubí kanalizační z PP připojovací DN 40</t>
  </si>
  <si>
    <t>863004674</t>
  </si>
  <si>
    <t>1.PP TUV</t>
  </si>
  <si>
    <t>1,05+1,2+0,5</t>
  </si>
  <si>
    <t>1.PP UT</t>
  </si>
  <si>
    <t>0,25+1,2</t>
  </si>
  <si>
    <t>příp od umývadel</t>
  </si>
  <si>
    <t>0,25+0,25+0,25+0,25</t>
  </si>
  <si>
    <t>20</t>
  </si>
  <si>
    <t>721174043</t>
  </si>
  <si>
    <t>Potrubí kanalizační z PP připojovací DN 50</t>
  </si>
  <si>
    <t>-363694096</t>
  </si>
  <si>
    <t>v k-ci podlahy u sprch</t>
  </si>
  <si>
    <t>(0,75*4)+0,4</t>
  </si>
  <si>
    <t>(0,25*4)+0,4</t>
  </si>
  <si>
    <t>v k-ci podlahy větev 7b</t>
  </si>
  <si>
    <t>0,5</t>
  </si>
  <si>
    <t>u umývadel</t>
  </si>
  <si>
    <t>3,1+0,65+1+0,7</t>
  </si>
  <si>
    <t>2,35+2,15+0,6+0,6</t>
  </si>
  <si>
    <t>u pisoárů</t>
  </si>
  <si>
    <t>1,1+0,35+0,45+1,2</t>
  </si>
  <si>
    <t>721174045</t>
  </si>
  <si>
    <t>Potrubí kanalizační z PP připojovací DN 100</t>
  </si>
  <si>
    <t>1900268729</t>
  </si>
  <si>
    <t>větev č.6 - WC+svislá část</t>
  </si>
  <si>
    <t>0,85+1,4</t>
  </si>
  <si>
    <t>větev č.6a - WC+svislá část</t>
  </si>
  <si>
    <t>0,4+1,25</t>
  </si>
  <si>
    <t>větev č.6b</t>
  </si>
  <si>
    <t>větev č.7 - WC+svislá část</t>
  </si>
  <si>
    <t>0,5+1,25</t>
  </si>
  <si>
    <t>větev č.7c</t>
  </si>
  <si>
    <t>0,4</t>
  </si>
  <si>
    <t>WC v m.č.020</t>
  </si>
  <si>
    <t>22</t>
  </si>
  <si>
    <t>721174063</t>
  </si>
  <si>
    <t>Potrubí kanalizační z PP větrací DN 110</t>
  </si>
  <si>
    <t>750732174</t>
  </si>
  <si>
    <t>větev č.1</t>
  </si>
  <si>
    <t>11,55</t>
  </si>
  <si>
    <t>11,75</t>
  </si>
  <si>
    <t>23</t>
  </si>
  <si>
    <t>721194104</t>
  </si>
  <si>
    <t>Vyvedení a upevnění odpadních výpustek DN 40</t>
  </si>
  <si>
    <t>1979738333</t>
  </si>
  <si>
    <t>přepad pojist.ventilu +odvod kondenzátu UT</t>
  </si>
  <si>
    <t>24</t>
  </si>
  <si>
    <t>721194105</t>
  </si>
  <si>
    <t>Vyvedení a upevnění odpadních výpustek DN 50</t>
  </si>
  <si>
    <t>-507935972</t>
  </si>
  <si>
    <t>umývadla, sprch žlaby, pisoáry</t>
  </si>
  <si>
    <t>25</t>
  </si>
  <si>
    <t>721194109</t>
  </si>
  <si>
    <t>Vyvedení a upevnění odpadních výpustek DN 100</t>
  </si>
  <si>
    <t>-316112092</t>
  </si>
  <si>
    <t>26</t>
  </si>
  <si>
    <t>721211421</t>
  </si>
  <si>
    <t>Vpusť podlahová se svislým odtokem DN 50/75/110 mřížka nerez 115x115</t>
  </si>
  <si>
    <t>-42099970</t>
  </si>
  <si>
    <t>27</t>
  </si>
  <si>
    <t>721211611</t>
  </si>
  <si>
    <t>Vtok dvorní se svislým odtokem a zápachovou klapkou DN 110/160 mříž litina 226x226</t>
  </si>
  <si>
    <t>-385036944</t>
  </si>
  <si>
    <t>angl.dvorek VA1 + VA2</t>
  </si>
  <si>
    <t>PODLAHOVÁ VPUST - LITINOVÁ MŘÍŽKA, MECHANICKÁ ZÁPACHOVÁ UZÁVĚRA</t>
  </si>
  <si>
    <t>28</t>
  </si>
  <si>
    <t>721212114</t>
  </si>
  <si>
    <t>Odtokový sprchový žlab délky 1000 mm s krycím roštem a zápachovou uzávěrkou</t>
  </si>
  <si>
    <t>-844072940</t>
  </si>
  <si>
    <t>29</t>
  </si>
  <si>
    <t>721242116</t>
  </si>
  <si>
    <t>Lapač střešních splavenin z PP se zápachovou klapkou a lapacím košem DN 125</t>
  </si>
  <si>
    <t>-1560320322</t>
  </si>
  <si>
    <t>30</t>
  </si>
  <si>
    <t>721273153</t>
  </si>
  <si>
    <t>Hlavice ventilační polypropylen PP DN 110</t>
  </si>
  <si>
    <t>1700701395</t>
  </si>
  <si>
    <t>31</t>
  </si>
  <si>
    <t>721274121</t>
  </si>
  <si>
    <t>Přivzdušňovací ventil vnitřní odpadních potrubí do DN 50</t>
  </si>
  <si>
    <t>457305132</t>
  </si>
  <si>
    <t>PV DN50</t>
  </si>
  <si>
    <t>m.č.008 větevč.3, m.č.010 větev č.4, m.č.016 větev č.7b, m.č.017 větev č.7a</t>
  </si>
  <si>
    <t>721274123</t>
  </si>
  <si>
    <t>Přivzdušňovací ventil vnitřní odpadních potrubí DN 100</t>
  </si>
  <si>
    <t>786680931</t>
  </si>
  <si>
    <t>PV DN100</t>
  </si>
  <si>
    <t xml:space="preserve">m.č.014 větev 6a, m.č.015 větev č.6,  m.č.018 větev č.7, m.č.020 -WC2</t>
  </si>
  <si>
    <t>33</t>
  </si>
  <si>
    <t>721290111</t>
  </si>
  <si>
    <t>Zkouška těsnosti potrubí kanalizace vodou do DN 125</t>
  </si>
  <si>
    <t>579499974</t>
  </si>
  <si>
    <t>34</t>
  </si>
  <si>
    <t>721290112</t>
  </si>
  <si>
    <t>Zkouška těsnosti potrubí kanalizace vodou do DN 200</t>
  </si>
  <si>
    <t>131719398</t>
  </si>
  <si>
    <t>35</t>
  </si>
  <si>
    <t>998721102</t>
  </si>
  <si>
    <t>Přesun hmot tonážní pro vnitřní kanalizace v objektech v do 12 m</t>
  </si>
  <si>
    <t>1092842330</t>
  </si>
  <si>
    <t>36</t>
  </si>
  <si>
    <t>722131912</t>
  </si>
  <si>
    <t>Potrubí pozinkované závitové vsazení odbočky do potrubí DN 20</t>
  </si>
  <si>
    <t>soubor</t>
  </si>
  <si>
    <t>1218926855</t>
  </si>
  <si>
    <t>37</t>
  </si>
  <si>
    <t>722131913</t>
  </si>
  <si>
    <t>Potrubí pozinkované závitové vsazení odbočky do potrubí DN 25</t>
  </si>
  <si>
    <t>-1609704865</t>
  </si>
  <si>
    <t>38</t>
  </si>
  <si>
    <t>722181221</t>
  </si>
  <si>
    <t>Ochrana vodovodního potrubí přilepenými termoizolačními trubicemi z PE tl do 9 mm DN do 22 mm</t>
  </si>
  <si>
    <t>621692079</t>
  </si>
  <si>
    <t>studená přípojky k zař.předm.</t>
  </si>
  <si>
    <t>záchody a umývadla</t>
  </si>
  <si>
    <t>0,35+0,95+0,7+0,35+1+1,2+0,7+2+0,2+0,9+4,85+0,7+0,3</t>
  </si>
  <si>
    <t>0,7+1+0,9+1,65+0,7+0,2+0,2</t>
  </si>
  <si>
    <t>umývárna umývadla</t>
  </si>
  <si>
    <t>(2,6+0,2+0,7+0,1+0,1)*2</t>
  </si>
  <si>
    <t>sprchy</t>
  </si>
  <si>
    <t>(1,4+1,3+1)*4</t>
  </si>
  <si>
    <t>39</t>
  </si>
  <si>
    <t>722181222</t>
  </si>
  <si>
    <t>Ochrana vodovodního potrubí přilepenými termoizolačními trubicemi z PE tl do 9 mm DN do 45 mm</t>
  </si>
  <si>
    <t>-1563682716</t>
  </si>
  <si>
    <t>studená D25mm</t>
  </si>
  <si>
    <t>2,35+1,25</t>
  </si>
  <si>
    <t>studená D32mm</t>
  </si>
  <si>
    <t>studená v podlaze</t>
  </si>
  <si>
    <t>4,9+2,4+5,7+1</t>
  </si>
  <si>
    <t>přívod k hydrantu</t>
  </si>
  <si>
    <t>4,2</t>
  </si>
  <si>
    <t>přívod na dvůr ke škole</t>
  </si>
  <si>
    <t>1,2</t>
  </si>
  <si>
    <t>40</t>
  </si>
  <si>
    <t>722181223</t>
  </si>
  <si>
    <t>Ochrana vodovodního potrubí přilepenými termoizolačními trubicemi z PE tl do 9 mm DN do 63 mm</t>
  </si>
  <si>
    <t>1046987880</t>
  </si>
  <si>
    <t>20,9+22,5+1+0,5</t>
  </si>
  <si>
    <t>41</t>
  </si>
  <si>
    <t>722181251</t>
  </si>
  <si>
    <t>Ochrana vodovodního potrubí přilepenými termoizolačními trubicemi z PE tl do 25 mm DN do 22 mm</t>
  </si>
  <si>
    <t>-645903532</t>
  </si>
  <si>
    <t>teplá přípojky k zař.předm.</t>
  </si>
  <si>
    <t>1,85+0,7+0,2+1,2+0,1+1,6+0,7+0,2+0,2</t>
  </si>
  <si>
    <t>(1,4+1,3)*4</t>
  </si>
  <si>
    <t>42</t>
  </si>
  <si>
    <t>722181252</t>
  </si>
  <si>
    <t>Ochrana vodovodního potrubí přilepenými termoizolačními trubicemi z PE tl do 25 mm DN do 45 mm</t>
  </si>
  <si>
    <t>-1318548482</t>
  </si>
  <si>
    <t>teplá</t>
  </si>
  <si>
    <t>2,7</t>
  </si>
  <si>
    <t>43</t>
  </si>
  <si>
    <t>722190401</t>
  </si>
  <si>
    <t>Vyvedení a upevnění výpustku do DN 25</t>
  </si>
  <si>
    <t>-776778427</t>
  </si>
  <si>
    <t>44</t>
  </si>
  <si>
    <t>722190402</t>
  </si>
  <si>
    <t>Vyvedení a upevnění výpustku do DN 50</t>
  </si>
  <si>
    <t>-1916504518</t>
  </si>
  <si>
    <t>45</t>
  </si>
  <si>
    <t>722190901</t>
  </si>
  <si>
    <t>Uzavření nebo otevření vodovodního potrubí při opravách</t>
  </si>
  <si>
    <t>-1047548132</t>
  </si>
  <si>
    <t>46</t>
  </si>
  <si>
    <t>722220111</t>
  </si>
  <si>
    <t>Nástěnka pro výtokový ventil G 1/2 s jedním závitem</t>
  </si>
  <si>
    <t>-773330333</t>
  </si>
  <si>
    <t>17+8</t>
  </si>
  <si>
    <t>47</t>
  </si>
  <si>
    <t>722220121</t>
  </si>
  <si>
    <t>Nástěnka pro baterii G 1/2 s jedním závitem</t>
  </si>
  <si>
    <t>pár</t>
  </si>
  <si>
    <t>-1128204283</t>
  </si>
  <si>
    <t>5+8</t>
  </si>
  <si>
    <t>48</t>
  </si>
  <si>
    <t>722224115</t>
  </si>
  <si>
    <t>Kohout plnicí nebo vypouštěcí G 1/2 PN 10 s jedním závitem</t>
  </si>
  <si>
    <t>501799853</t>
  </si>
  <si>
    <t>49</t>
  </si>
  <si>
    <t>722230101</t>
  </si>
  <si>
    <t>Ventil přímý G 1/2 se dvěma závity</t>
  </si>
  <si>
    <t>1277580957</t>
  </si>
  <si>
    <t>dopouštění UT</t>
  </si>
  <si>
    <t>50</t>
  </si>
  <si>
    <t>722230102</t>
  </si>
  <si>
    <t>Ventil přímý G 3/4 se dvěma závity</t>
  </si>
  <si>
    <t>1123582737</t>
  </si>
  <si>
    <t>u oběh.čerpadla</t>
  </si>
  <si>
    <t>51</t>
  </si>
  <si>
    <t>722230103</t>
  </si>
  <si>
    <t>Ventil přímý G 1 se dvěma závity</t>
  </si>
  <si>
    <t>-931785912</t>
  </si>
  <si>
    <t>u podružného vodoměru škola + přívod do školy v 1.PP tělocvičny</t>
  </si>
  <si>
    <t>2+1</t>
  </si>
  <si>
    <t>52</t>
  </si>
  <si>
    <t>722230105</t>
  </si>
  <si>
    <t>Ventil přímý G 6/4 se dvěma závity</t>
  </si>
  <si>
    <t>719244949</t>
  </si>
  <si>
    <t xml:space="preserve">u hlav.vodoměru + u TUV </t>
  </si>
  <si>
    <t>2+2</t>
  </si>
  <si>
    <t>53</t>
  </si>
  <si>
    <t>722231073</t>
  </si>
  <si>
    <t>Ventil zpětný mosazný G 3/4 PN 10 do 110°C se dvěma závity</t>
  </si>
  <si>
    <t>830039171</t>
  </si>
  <si>
    <t>54</t>
  </si>
  <si>
    <t>722231076</t>
  </si>
  <si>
    <t>Ventil zpětný mosazný G 6/4 PN 10 do 110°C se dvěma závity</t>
  </si>
  <si>
    <t>-58362851</t>
  </si>
  <si>
    <t>55</t>
  </si>
  <si>
    <t>722231144</t>
  </si>
  <si>
    <t>Ventil závitový pojistný rohový G 5/4</t>
  </si>
  <si>
    <t>1484300610</t>
  </si>
  <si>
    <t>56</t>
  </si>
  <si>
    <t>722232045</t>
  </si>
  <si>
    <t>Kohout kulový přímý G 1 PN 42 do 185°C vnitřní závit</t>
  </si>
  <si>
    <t>-1405391124</t>
  </si>
  <si>
    <t>mezi kotlem a bojlerem</t>
  </si>
  <si>
    <t>57</t>
  </si>
  <si>
    <t>722234267</t>
  </si>
  <si>
    <t>Filtr mosazný G 6/4 PN 16 do 120°C s 2x vnitřním závitem</t>
  </si>
  <si>
    <t>-771694712</t>
  </si>
  <si>
    <t>osadit do hlavní vodoměrné sestavy</t>
  </si>
  <si>
    <t>58</t>
  </si>
  <si>
    <t>722250133</t>
  </si>
  <si>
    <t>Hydrantový systém s tvarově stálou hadicí D 25 x 30 m celoplechový</t>
  </si>
  <si>
    <t>-1903367768</t>
  </si>
  <si>
    <t>59</t>
  </si>
  <si>
    <t>722263212</t>
  </si>
  <si>
    <t>Vodoměr závitový vícevtokový mokroběžný do 100°C G 3/4 x 190 mm Qn 2,5 m3/h horizontální</t>
  </si>
  <si>
    <t>1402131367</t>
  </si>
  <si>
    <t>60</t>
  </si>
  <si>
    <t>38832813</t>
  </si>
  <si>
    <t>teploměr rovný dvojkovový lakovaný 0°až 200° dl 160mm</t>
  </si>
  <si>
    <t>309048212</t>
  </si>
  <si>
    <t>61</t>
  </si>
  <si>
    <t>55128039</t>
  </si>
  <si>
    <t>tlakoměr axiální průměr 63, zadní napojení 1/4" MA 63, 0 - 6 bar</t>
  </si>
  <si>
    <t>-1694330088</t>
  </si>
  <si>
    <t>62</t>
  </si>
  <si>
    <t>Rv001</t>
  </si>
  <si>
    <t>Potrubí vodovodní plastové vícevrstvé AL vložka svar polyfuze D 20x2,8 mm</t>
  </si>
  <si>
    <t>-354599500</t>
  </si>
  <si>
    <t>63</t>
  </si>
  <si>
    <t>Rv002</t>
  </si>
  <si>
    <t xml:space="preserve">Potrubí vodovodní plastové  vícevrstvé AL vložka svar polyfuze D 25x3,5 mm</t>
  </si>
  <si>
    <t>-1849853360</t>
  </si>
  <si>
    <t>studená</t>
  </si>
  <si>
    <t>64</t>
  </si>
  <si>
    <t>Rv003</t>
  </si>
  <si>
    <t xml:space="preserve">Potrubí vodovodní plastové  vícevrstvé AL vložka svar polyfuze D 32x4,4 mm</t>
  </si>
  <si>
    <t>460552139</t>
  </si>
  <si>
    <t>teplá v podlaze</t>
  </si>
  <si>
    <t>65</t>
  </si>
  <si>
    <t>Rv005</t>
  </si>
  <si>
    <t xml:space="preserve">Potrubí vodovodní plastové  vícevrstvé AL vložka svar polyfuze D 50x6,9 mm</t>
  </si>
  <si>
    <t>1901823694</t>
  </si>
  <si>
    <t>66</t>
  </si>
  <si>
    <t>Rv006</t>
  </si>
  <si>
    <t>čerpadlo oběhové teplovodní pro TUV25-40 230V 130mm; H=4m;Q=1 m3/h</t>
  </si>
  <si>
    <t>623166763</t>
  </si>
  <si>
    <t>67</t>
  </si>
  <si>
    <t>722290226</t>
  </si>
  <si>
    <t>Zkouška těsnosti vodovodního potrubí závitového do DN 50</t>
  </si>
  <si>
    <t>-286068877</t>
  </si>
  <si>
    <t>68</t>
  </si>
  <si>
    <t>722290234</t>
  </si>
  <si>
    <t>Proplach a dezinfekce vodovodního potrubí do DN 80</t>
  </si>
  <si>
    <t>185586291</t>
  </si>
  <si>
    <t>69</t>
  </si>
  <si>
    <t>998722102</t>
  </si>
  <si>
    <t>Přesun hmot tonážní pro vnitřní vodovod v objektech v do 12 m</t>
  </si>
  <si>
    <t>-1521958252</t>
  </si>
  <si>
    <t>70</t>
  </si>
  <si>
    <t>723120805</t>
  </si>
  <si>
    <t>Demontáž potrubí ocelové závitové svařované do DN 50</t>
  </si>
  <si>
    <t>193437914</t>
  </si>
  <si>
    <t>71</t>
  </si>
  <si>
    <t>723150367</t>
  </si>
  <si>
    <t>Chránička D 57x2,9 mm</t>
  </si>
  <si>
    <t>1450975729</t>
  </si>
  <si>
    <t>72</t>
  </si>
  <si>
    <t>723150368</t>
  </si>
  <si>
    <t>Chránička D 76x3,2 mm</t>
  </si>
  <si>
    <t>-936635647</t>
  </si>
  <si>
    <t>73</t>
  </si>
  <si>
    <t>723160207</t>
  </si>
  <si>
    <t>Přípojka k plynoměru spojované na závit bez ochozu G 2</t>
  </si>
  <si>
    <t>-171072801</t>
  </si>
  <si>
    <t>74</t>
  </si>
  <si>
    <t>723160337</t>
  </si>
  <si>
    <t>Rozpěrka přípojek plynoměru G 2</t>
  </si>
  <si>
    <t>-1030529469</t>
  </si>
  <si>
    <t>75</t>
  </si>
  <si>
    <t>723160806</t>
  </si>
  <si>
    <t>Demontáž přípojka k plynoměru na závit bez ochozu G 6/4</t>
  </si>
  <si>
    <t>-384392017</t>
  </si>
  <si>
    <t>76</t>
  </si>
  <si>
    <t>723180114</t>
  </si>
  <si>
    <t>Potrubí plynové nerezové EUROGW, PN 0,5 DN 25</t>
  </si>
  <si>
    <t>-118434353</t>
  </si>
  <si>
    <t>přípojky pro VYTÁPĚCÍ JEDNOTKA TYPU ,,SAHARA" O VÝKONU 25 kW - 2 x 1m</t>
  </si>
  <si>
    <t>1+1</t>
  </si>
  <si>
    <t>77</t>
  </si>
  <si>
    <t>723181024</t>
  </si>
  <si>
    <t>Potrubí měděné tvrdé spojované lisováním DN 25 ZTI</t>
  </si>
  <si>
    <t>402424709</t>
  </si>
  <si>
    <t>78</t>
  </si>
  <si>
    <t>723181025</t>
  </si>
  <si>
    <t>Potrubí měděné tvrdé spojované lisováním DN 32 ZTI</t>
  </si>
  <si>
    <t>-1085285496</t>
  </si>
  <si>
    <t>79</t>
  </si>
  <si>
    <t>723181026</t>
  </si>
  <si>
    <t>Potrubí měděné tvrdé spojované lisováním DN 40 ZTI</t>
  </si>
  <si>
    <t>199796408</t>
  </si>
  <si>
    <t>80</t>
  </si>
  <si>
    <t>723181027</t>
  </si>
  <si>
    <t>Potrubí měděné tvrdé spojované lisováním DN 50 ZTI</t>
  </si>
  <si>
    <t>-1413276700</t>
  </si>
  <si>
    <t>81</t>
  </si>
  <si>
    <t>723190204</t>
  </si>
  <si>
    <t>Přípojka plynovodní ocelová závitová černá bezešvá spojovaná na závit běžná DN 25</t>
  </si>
  <si>
    <t>-471078722</t>
  </si>
  <si>
    <t>připojení kotle UT</t>
  </si>
  <si>
    <t>82</t>
  </si>
  <si>
    <t>723190253</t>
  </si>
  <si>
    <t>Výpustky plynovodní vedení a upevnění DN 25</t>
  </si>
  <si>
    <t>556923218</t>
  </si>
  <si>
    <t>83</t>
  </si>
  <si>
    <t>723231164</t>
  </si>
  <si>
    <t>Kohout kulový přímý G 1 PN 42 do 185°C plnoprůtokový vnitřní závit těžká řada</t>
  </si>
  <si>
    <t>525542546</t>
  </si>
  <si>
    <t>84</t>
  </si>
  <si>
    <t>723231166</t>
  </si>
  <si>
    <t>Kohout kulový přímý G 1 1/2 PN 42 do 185°C plnoprůtokový vnitřní závit těžká řada</t>
  </si>
  <si>
    <t>1826571104</t>
  </si>
  <si>
    <t>85</t>
  </si>
  <si>
    <t>723231167</t>
  </si>
  <si>
    <t>Kohout kulový přímý G 2 PN 42 do 185°C plnoprůtokový vnitřní závit těžká řada</t>
  </si>
  <si>
    <t>498409464</t>
  </si>
  <si>
    <t>86</t>
  </si>
  <si>
    <t>723290822</t>
  </si>
  <si>
    <t>Přemístění vnitrostaveništní demontovaných hmot pro vnitřní plynovod v objektech výšky do 12 m</t>
  </si>
  <si>
    <t>717761563</t>
  </si>
  <si>
    <t>87</t>
  </si>
  <si>
    <t>998723102</t>
  </si>
  <si>
    <t>Přesun hmot tonážní pro vnitřní plynovod v objektech v do 12 m</t>
  </si>
  <si>
    <t>1671027445</t>
  </si>
  <si>
    <t>88</t>
  </si>
  <si>
    <t>Rp01</t>
  </si>
  <si>
    <t>Odvzdušnění potrubí</t>
  </si>
  <si>
    <t>HZS</t>
  </si>
  <si>
    <t>1804590230</t>
  </si>
  <si>
    <t>89</t>
  </si>
  <si>
    <t>Rp02</t>
  </si>
  <si>
    <t>tlaková zkouška potrubí</t>
  </si>
  <si>
    <t>592103829</t>
  </si>
  <si>
    <t>90</t>
  </si>
  <si>
    <t>Rp03</t>
  </si>
  <si>
    <t>Revizní zpráva vnitřního rozvodu plynu</t>
  </si>
  <si>
    <t>-7307319</t>
  </si>
  <si>
    <t>91</t>
  </si>
  <si>
    <t>724234106</t>
  </si>
  <si>
    <t>Domovní vodárna nádoba tlaková objemu 12 l s pryžovým vakem vertikálním</t>
  </si>
  <si>
    <t>-329690121</t>
  </si>
  <si>
    <t>92</t>
  </si>
  <si>
    <t>998724102</t>
  </si>
  <si>
    <t>Přesun hmot tonážní pro strojní vybavení v objektech v do 12 m</t>
  </si>
  <si>
    <t>2110025427</t>
  </si>
  <si>
    <t>93</t>
  </si>
  <si>
    <t>725111132</t>
  </si>
  <si>
    <t>Splachovač nádržkový plastový nízkopoložený nebo vysokopoložený</t>
  </si>
  <si>
    <t>559778566</t>
  </si>
  <si>
    <t>94</t>
  </si>
  <si>
    <t>725112022</t>
  </si>
  <si>
    <t>Klozet keramický závěsný na nosné stěny s hlubokým splachováním odpad vodorovný</t>
  </si>
  <si>
    <t>786224593</t>
  </si>
  <si>
    <t>95</t>
  </si>
  <si>
    <t>725112173</t>
  </si>
  <si>
    <t>Kombi klozeti s hlubokým splachováním zvýšený odpad svislý</t>
  </si>
  <si>
    <t>1881359495</t>
  </si>
  <si>
    <t>ozn. WC2 - osadit do výšly max.46 cm nad podlahu</t>
  </si>
  <si>
    <t>96</t>
  </si>
  <si>
    <t>725121529</t>
  </si>
  <si>
    <t>Pisoárový záchodek automatický s teplotním spínačem</t>
  </si>
  <si>
    <t>767243639</t>
  </si>
  <si>
    <t>97</t>
  </si>
  <si>
    <t>725211603</t>
  </si>
  <si>
    <t>Umyvadlo keramické připevněné na stěnu šrouby bílé bez krytu na sifon 600 mm</t>
  </si>
  <si>
    <t>-2048875496</t>
  </si>
  <si>
    <t>98</t>
  </si>
  <si>
    <t>725211661</t>
  </si>
  <si>
    <t>Umyvadlo keramické zápustné bílé 560 mm bez skříňky</t>
  </si>
  <si>
    <t>1524337221</t>
  </si>
  <si>
    <t>99</t>
  </si>
  <si>
    <t>725211681</t>
  </si>
  <si>
    <t>Umyvadlo keramické zdravotní připevněné na stěnu šrouby bílé 640 mm</t>
  </si>
  <si>
    <t>-1904916531</t>
  </si>
  <si>
    <t>100</t>
  </si>
  <si>
    <t>725221111</t>
  </si>
  <si>
    <t>Vana bez armatur výtokových keramická se zápachovou uzávěrkou pedikérní 560x380x200 mm</t>
  </si>
  <si>
    <t>-2129285540</t>
  </si>
  <si>
    <t>101</t>
  </si>
  <si>
    <t>725291703</t>
  </si>
  <si>
    <t>Doplňky zařízení koupelen a záchodů smaltované madlo rovné dl 500 mm</t>
  </si>
  <si>
    <t>-427739853</t>
  </si>
  <si>
    <t>102</t>
  </si>
  <si>
    <t>725291712</t>
  </si>
  <si>
    <t>Doplňky zařízení koupelen a záchodů smaltované madlo krakorcové dl 834 mm</t>
  </si>
  <si>
    <t>759146148</t>
  </si>
  <si>
    <t>103</t>
  </si>
  <si>
    <t>725291722</t>
  </si>
  <si>
    <t>Doplňky zařízení koupelen a záchodů smaltované madlo krakorcové sklopné dl 834 mm</t>
  </si>
  <si>
    <t>1346680930</t>
  </si>
  <si>
    <t>104</t>
  </si>
  <si>
    <t>725869101</t>
  </si>
  <si>
    <t>Montáž zápachových uzávěrek umyvadlových do DN 40</t>
  </si>
  <si>
    <t>735494432</t>
  </si>
  <si>
    <t>HL21 vtok pro TUV a UT</t>
  </si>
  <si>
    <t>105</t>
  </si>
  <si>
    <t>55161841</t>
  </si>
  <si>
    <t>vtok se zápachovou uzávěrkou DN 32</t>
  </si>
  <si>
    <t>545804244</t>
  </si>
  <si>
    <t>sifon pro přepad pojistn. ventilu pro TUV a UT</t>
  </si>
  <si>
    <t>106</t>
  </si>
  <si>
    <t>725331111</t>
  </si>
  <si>
    <t>Výlevka bez výtokových armatur keramická se sklopnou plastovou mřížkou 500 mm</t>
  </si>
  <si>
    <t>-1952791980</t>
  </si>
  <si>
    <t>107</t>
  </si>
  <si>
    <t>725813112</t>
  </si>
  <si>
    <t>Ventil rohový pračkový G 3/4</t>
  </si>
  <si>
    <t>1726240480</t>
  </si>
  <si>
    <t>108</t>
  </si>
  <si>
    <t>725821315</t>
  </si>
  <si>
    <t>Baterie dřezová nástěnná páková s otáčivým plochým ústím a délkou ramínka 200 mm</t>
  </si>
  <si>
    <t>-542712345</t>
  </si>
  <si>
    <t>umývadla zdravotní m.č.015 a 020</t>
  </si>
  <si>
    <t>109</t>
  </si>
  <si>
    <t>725821316</t>
  </si>
  <si>
    <t>Baterie dřezová nástěnná páková s otáčivým plochým ústím a délkou ramínka 300 mm</t>
  </si>
  <si>
    <t>-944489652</t>
  </si>
  <si>
    <t>výlevka + 2 pedikérní vaničky</t>
  </si>
  <si>
    <t>1+2</t>
  </si>
  <si>
    <t>110</t>
  </si>
  <si>
    <t>725822611</t>
  </si>
  <si>
    <t>Baterie umyvadlová stojánková páková bez výpusti</t>
  </si>
  <si>
    <t>-3935843</t>
  </si>
  <si>
    <t>111</t>
  </si>
  <si>
    <t>725849412</t>
  </si>
  <si>
    <t>Montáž baterie sprchová nástěnnás pevnou výškou sprchy</t>
  </si>
  <si>
    <t>-1760390923</t>
  </si>
  <si>
    <t>112</t>
  </si>
  <si>
    <t>R16816</t>
  </si>
  <si>
    <t xml:space="preserve">SPRCHOVÝ VENTIL tlačný  podomítkový</t>
  </si>
  <si>
    <t>1403284999</t>
  </si>
  <si>
    <t>4+4</t>
  </si>
  <si>
    <t>113</t>
  </si>
  <si>
    <t>R16817</t>
  </si>
  <si>
    <t xml:space="preserve">SPRCHOVÝ VENTIL tlačný  baterie+krycí deska </t>
  </si>
  <si>
    <t>-116475090</t>
  </si>
  <si>
    <t>114</t>
  </si>
  <si>
    <t>R16818</t>
  </si>
  <si>
    <t>SPRCHOVÁ HLAVICE antivandal</t>
  </si>
  <si>
    <t>922903684</t>
  </si>
  <si>
    <t>115</t>
  </si>
  <si>
    <t>725980122</t>
  </si>
  <si>
    <t>Dvířka 15/20</t>
  </si>
  <si>
    <t>1980672228</t>
  </si>
  <si>
    <t xml:space="preserve">uzávěr vody  1" v m.č.014</t>
  </si>
  <si>
    <t>čistící kus kanalizace v m.č.015</t>
  </si>
  <si>
    <t>116</t>
  </si>
  <si>
    <t>725980123</t>
  </si>
  <si>
    <t>Dvířka 30/30</t>
  </si>
  <si>
    <t>-405112156</t>
  </si>
  <si>
    <t>nika pro hlavní vodoměr</t>
  </si>
  <si>
    <t>nika pro poderužný vodoměr vstup do sklepa školy</t>
  </si>
  <si>
    <t>117</t>
  </si>
  <si>
    <t>998725102</t>
  </si>
  <si>
    <t>Přesun hmot tonážní pro zařizovací předměty v objektech v do 12 m</t>
  </si>
  <si>
    <t>114013385</t>
  </si>
  <si>
    <t>118</t>
  </si>
  <si>
    <t>726111031</t>
  </si>
  <si>
    <t>Instalační předstěna - klozet s ovládáním zepředu v 1080 mm závěsný do masivní zděné kce</t>
  </si>
  <si>
    <t>1690811355</t>
  </si>
  <si>
    <t>119</t>
  </si>
  <si>
    <t>726131043</t>
  </si>
  <si>
    <t>Instalační předstěna - klozet závěsný v 1120 mm s ovládáním zepředu pro postižené do stěn s kov kcí</t>
  </si>
  <si>
    <t>-1464951667</t>
  </si>
  <si>
    <t>120</t>
  </si>
  <si>
    <t>55147026</t>
  </si>
  <si>
    <t>splachovač WC automatický antivandal, oddál. spláchnutí 24V DC</t>
  </si>
  <si>
    <t>1322977692</t>
  </si>
  <si>
    <t>121</t>
  </si>
  <si>
    <t>998726112</t>
  </si>
  <si>
    <t>Přesun hmot tonážní pro instalační prefabrikáty v objektech v do 12 m</t>
  </si>
  <si>
    <t>220522085</t>
  </si>
  <si>
    <t>VP - Vícepráce</t>
  </si>
  <si>
    <t>PN</t>
  </si>
  <si>
    <t>Venk_kanal - Venkovní kanalizace splašková a dešťová</t>
  </si>
  <si>
    <t xml:space="preserve">    1 - Zemní práce</t>
  </si>
  <si>
    <t xml:space="preserve">    8 - Trubní vedení</t>
  </si>
  <si>
    <t xml:space="preserve">    998 - Přesun hmot</t>
  </si>
  <si>
    <t>121101101</t>
  </si>
  <si>
    <t>Sejmutí ornice s přemístěním na vzdálenost do 50 m</t>
  </si>
  <si>
    <t>m3</t>
  </si>
  <si>
    <t>-929173979</t>
  </si>
  <si>
    <t>Kanal splašková</t>
  </si>
  <si>
    <t>od LŠ2 přes LŠ3 do 1.PP</t>
  </si>
  <si>
    <t>8,7*0,8*0,2</t>
  </si>
  <si>
    <t>Kanal dešťová</t>
  </si>
  <si>
    <t>větev D1</t>
  </si>
  <si>
    <t>18,1*0,8*0,2</t>
  </si>
  <si>
    <t>Větev D4</t>
  </si>
  <si>
    <t>3,9*0,8*0,2</t>
  </si>
  <si>
    <t>Větev D5</t>
  </si>
  <si>
    <t>5,2*0,8*0,2</t>
  </si>
  <si>
    <t>Větev RND - RŠD</t>
  </si>
  <si>
    <t>5*0,8*0,2</t>
  </si>
  <si>
    <t xml:space="preserve">Větev  RŠD po angl.dvorek</t>
  </si>
  <si>
    <t>3,4*0,8*0,2</t>
  </si>
  <si>
    <t>Výkop pro RŠD</t>
  </si>
  <si>
    <t>1,4*1,4*0,2</t>
  </si>
  <si>
    <t>132201201</t>
  </si>
  <si>
    <t>Hloubení rýh š do 2000 mm v hornině tř. 3 objemu do 100 m3</t>
  </si>
  <si>
    <t>-377696283</t>
  </si>
  <si>
    <t>Kanal splašková - zde je uvedena hl.výkopu již po odečtení tl.ornice -0,2m</t>
  </si>
  <si>
    <t xml:space="preserve">od RND k LŠ3 </t>
  </si>
  <si>
    <t>3,4*0,8*1,15</t>
  </si>
  <si>
    <t>8,7*0,8*1,15</t>
  </si>
  <si>
    <t>Kanal dešťová - zde je uvedena hl.výkopu již po odečtení tl.ornice -0,2m</t>
  </si>
  <si>
    <t>18,1*0,8*0,8</t>
  </si>
  <si>
    <t>3,9*0,8*1,86</t>
  </si>
  <si>
    <t>5,2*0,8*1,8</t>
  </si>
  <si>
    <t>5*0,8*2,33</t>
  </si>
  <si>
    <t>Větev VA2 - D4´</t>
  </si>
  <si>
    <t>1,3*0,8*2</t>
  </si>
  <si>
    <t>3,4*0,8*2,3</t>
  </si>
  <si>
    <t>1,4*1,4*2,5</t>
  </si>
  <si>
    <t>Větev D6</t>
  </si>
  <si>
    <t>(2,65+2,2)*0,8*2,6</t>
  </si>
  <si>
    <t>3,15*0,8*1</t>
  </si>
  <si>
    <t>Výkop pro RŠ</t>
  </si>
  <si>
    <t>2*1,5*1,55</t>
  </si>
  <si>
    <t>151101101</t>
  </si>
  <si>
    <t>Zřízení příložného pažení a rozepření stěn rýh hl do 2 m</t>
  </si>
  <si>
    <t>-1221628512</t>
  </si>
  <si>
    <t>3,4*1,35*2</t>
  </si>
  <si>
    <t>8,7*1,35*2</t>
  </si>
  <si>
    <t>3,9*2*2</t>
  </si>
  <si>
    <t>5,2*2*2</t>
  </si>
  <si>
    <t>(2*1,52*2)+(1,5*1,55*2)</t>
  </si>
  <si>
    <t>151101102</t>
  </si>
  <si>
    <t>Zřízení příložného pažení a rozepření stěn rýh hl do 4 m</t>
  </si>
  <si>
    <t>-1067124332</t>
  </si>
  <si>
    <t>5*2,53*2</t>
  </si>
  <si>
    <t>1,3*2,2*2</t>
  </si>
  <si>
    <t>3,4*2,5*2</t>
  </si>
  <si>
    <t>1,4*2,7*4</t>
  </si>
  <si>
    <t>(2,65+2,2)*2,6*2</t>
  </si>
  <si>
    <t>151101111</t>
  </si>
  <si>
    <t>Odstranění příložného pažení a rozepření stěn rýh hl do 2 m</t>
  </si>
  <si>
    <t>-36262515</t>
  </si>
  <si>
    <t>151101112</t>
  </si>
  <si>
    <t>Odstranění příložného pažení a rozepření stěn rýh hl do 4 m</t>
  </si>
  <si>
    <t>-1011153122</t>
  </si>
  <si>
    <t>161101101</t>
  </si>
  <si>
    <t>Svislé přemístění výkopku z horniny tř. 1 až 4 hl výkopu do 2,5 m</t>
  </si>
  <si>
    <t>-121523564</t>
  </si>
  <si>
    <t>161101102</t>
  </si>
  <si>
    <t>Svislé přemístění výkopku z horniny tř. 1 až 4 hl výkopu do 4 m</t>
  </si>
  <si>
    <t>-1926853242</t>
  </si>
  <si>
    <t>162201102</t>
  </si>
  <si>
    <t>Vodorovné přemístění do 50 m výkopku/sypaniny z horniny tř. 1 až 4</t>
  </si>
  <si>
    <t>-692655462</t>
  </si>
  <si>
    <t>162701105</t>
  </si>
  <si>
    <t>Vodorovné přemístění do 10000 m výkopku/sypaniny z horniny tř. 1 až 4</t>
  </si>
  <si>
    <t>-1974796211</t>
  </si>
  <si>
    <t>kubatura nahrazená ložem+obsypem potrubí</t>
  </si>
  <si>
    <t>výška = lože+dn160+300mm obsyp=0,56m</t>
  </si>
  <si>
    <t xml:space="preserve">Kanal splašková </t>
  </si>
  <si>
    <t>3,4*0,8*0,56</t>
  </si>
  <si>
    <t>8,7*0,8*0,56</t>
  </si>
  <si>
    <t>18,1*0,8*0,56</t>
  </si>
  <si>
    <t>3,9*0,8*0,56</t>
  </si>
  <si>
    <t>5,2*0,8*0,56</t>
  </si>
  <si>
    <t>5*0,8*0,56</t>
  </si>
  <si>
    <t>1,3*0,8*0,56</t>
  </si>
  <si>
    <t xml:space="preserve">Výkop pro RŠD </t>
  </si>
  <si>
    <t>(3,14*0,55*0,55*2,5)</t>
  </si>
  <si>
    <t>(2,65+2,2)*0,8*0,56</t>
  </si>
  <si>
    <t>Výkop pro RŠ odvoz celé kubatury</t>
  </si>
  <si>
    <t>167101101</t>
  </si>
  <si>
    <t>Nakládání výkopku z hornin tř. 1 až 4 do 100 m3</t>
  </si>
  <si>
    <t>-1910058916</t>
  </si>
  <si>
    <t>171201201</t>
  </si>
  <si>
    <t>Uložení sypaniny na skládky</t>
  </si>
  <si>
    <t>1905827797</t>
  </si>
  <si>
    <t>171201211</t>
  </si>
  <si>
    <t>Poplatek za uložení stavebního odpadu - zeminy a kameniva na skládce</t>
  </si>
  <si>
    <t>-1029539165</t>
  </si>
  <si>
    <t>33,67*1,8</t>
  </si>
  <si>
    <t>174101101</t>
  </si>
  <si>
    <t>Zásyp jam, šachet rýh nebo kolem objektů sypaninou se zhutněním</t>
  </si>
  <si>
    <t>-1003145828</t>
  </si>
  <si>
    <t>výkop - odvoz na skládku</t>
  </si>
  <si>
    <t>75,821-33,67</t>
  </si>
  <si>
    <t>871275211</t>
  </si>
  <si>
    <t>Kanalizační potrubí z tvrdého PVC jednovrstvé tuhost třídy SN4 DN 125</t>
  </si>
  <si>
    <t>-1056089377</t>
  </si>
  <si>
    <t>Dešťová kanalizace</t>
  </si>
  <si>
    <t>větev D4 - D4´</t>
  </si>
  <si>
    <t>0,5+1,3</t>
  </si>
  <si>
    <t>větev D5 - D5´</t>
  </si>
  <si>
    <t>1,6</t>
  </si>
  <si>
    <t>871315221</t>
  </si>
  <si>
    <t>Kanalizační potrubí z tvrdého PVC jednovrstvé tuhost třídy SN8 DN 160</t>
  </si>
  <si>
    <t>-715086835</t>
  </si>
  <si>
    <t>Splašková kanalizace</t>
  </si>
  <si>
    <t>přítok do ČOV od základu</t>
  </si>
  <si>
    <t>0,75+0,5</t>
  </si>
  <si>
    <t>odtok z ČOV do DN200</t>
  </si>
  <si>
    <t>0,75</t>
  </si>
  <si>
    <t>odtok z RND do LŠ3</t>
  </si>
  <si>
    <t>4,6</t>
  </si>
  <si>
    <t>napojení od LŠ2 do LŠ3</t>
  </si>
  <si>
    <t>6,5</t>
  </si>
  <si>
    <t>z LŠ3 po základ obvod.zdi</t>
  </si>
  <si>
    <t>2,5</t>
  </si>
  <si>
    <t>větev D1 - RND</t>
  </si>
  <si>
    <t>18+1</t>
  </si>
  <si>
    <t>větev D2 viz vnitřní ZTI</t>
  </si>
  <si>
    <t>větev D3 viz vnitřní ZTI</t>
  </si>
  <si>
    <t>větev D4 -D4´</t>
  </si>
  <si>
    <t>1,45</t>
  </si>
  <si>
    <t>větev D4´- VA2´</t>
  </si>
  <si>
    <t>větev D5 -D5´</t>
  </si>
  <si>
    <t>4,26</t>
  </si>
  <si>
    <t>větev D6 -ŠD´</t>
  </si>
  <si>
    <t>2+2,2</t>
  </si>
  <si>
    <t>větev D7</t>
  </si>
  <si>
    <t>1,3</t>
  </si>
  <si>
    <t>větev D8 viz vnitřní ZTI</t>
  </si>
  <si>
    <t xml:space="preserve">větev RND -  RŠD</t>
  </si>
  <si>
    <t>5,3</t>
  </si>
  <si>
    <t xml:space="preserve">větev  RŠD po základ</t>
  </si>
  <si>
    <t>3,9</t>
  </si>
  <si>
    <t>871355221</t>
  </si>
  <si>
    <t>Kanalizační potrubí z tvrdého PVC jednovrstvé tuhost třídy SN8 DN 200</t>
  </si>
  <si>
    <t>1792812965</t>
  </si>
  <si>
    <t xml:space="preserve">dešť. Kanal </t>
  </si>
  <si>
    <t>větev ŠD´ - D6´=RŠ</t>
  </si>
  <si>
    <t>část větve D8 od R200/150 do RŠ</t>
  </si>
  <si>
    <t>877270310</t>
  </si>
  <si>
    <t>Montáž kolen na kanalizačním potrubí z PP trub hladkých plnostěnných DN 125</t>
  </si>
  <si>
    <t>151168156</t>
  </si>
  <si>
    <t>28611355</t>
  </si>
  <si>
    <t>koleno kanalizace PVC KG 125x30°</t>
  </si>
  <si>
    <t>-1925352067</t>
  </si>
  <si>
    <t>28611356</t>
  </si>
  <si>
    <t>koleno kanalizační PVC KG 125x45°</t>
  </si>
  <si>
    <t>1741736469</t>
  </si>
  <si>
    <t>877310310</t>
  </si>
  <si>
    <t>Montáž kolen na kanalizačním potrubí z PP trub hladkých plnostěnných DN 150</t>
  </si>
  <si>
    <t>-196940208</t>
  </si>
  <si>
    <t>28611360</t>
  </si>
  <si>
    <t>koleno kanalizace PVC KG 150x30°</t>
  </si>
  <si>
    <t>1124513382</t>
  </si>
  <si>
    <t>28611359</t>
  </si>
  <si>
    <t>koleno kanalizace PVC KG 150x15°</t>
  </si>
  <si>
    <t>913518069</t>
  </si>
  <si>
    <t>28611361</t>
  </si>
  <si>
    <t>koleno kanalizační PVC KG 150x45°</t>
  </si>
  <si>
    <t>2006813668</t>
  </si>
  <si>
    <t>877310320</t>
  </si>
  <si>
    <t>Montáž odboček na kanalizačním potrubí z PP trub hladkých plnostěnných DN 150</t>
  </si>
  <si>
    <t>-797461750</t>
  </si>
  <si>
    <t>28611916</t>
  </si>
  <si>
    <t>odbočka kanalizační plastová s hrdlem KG 160/160/45°</t>
  </si>
  <si>
    <t>1402364145</t>
  </si>
  <si>
    <t>877315211</t>
  </si>
  <si>
    <t>Montáž tvarovek z tvrdého PVC-systém KG nebo z polypropylenu-systém KG 2000 jednoosé DN 150</t>
  </si>
  <si>
    <t>1310664242</t>
  </si>
  <si>
    <t>28611506.OSM</t>
  </si>
  <si>
    <t>KGR redukce dlouhá DN 160/125 SN8</t>
  </si>
  <si>
    <t>-836538854</t>
  </si>
  <si>
    <t>877355211</t>
  </si>
  <si>
    <t>Montáž tvarovek z tvrdého PVC-systém KG nebo z polypropylenu-systém KG 2000 jednoosé DN 200</t>
  </si>
  <si>
    <t>571575356</t>
  </si>
  <si>
    <t>28611366</t>
  </si>
  <si>
    <t>koleno kanalizační PVC 200x45°</t>
  </si>
  <si>
    <t>-462163944</t>
  </si>
  <si>
    <t>28611508.OSM</t>
  </si>
  <si>
    <t>KGR redukce dlouhá DN 200/160 SN8</t>
  </si>
  <si>
    <t>-1228661284</t>
  </si>
  <si>
    <t>877355221</t>
  </si>
  <si>
    <t>Montáž tvarovek z tvrdého PVC-systém KG nebo z polypropylenu-systém KG 2000 dvouosé DN 200</t>
  </si>
  <si>
    <t>1792137447</t>
  </si>
  <si>
    <t>28611395</t>
  </si>
  <si>
    <t>odbočka kanalizační plastová s hrdlem KG 200/150/45°</t>
  </si>
  <si>
    <t>1463804835</t>
  </si>
  <si>
    <t>894212111</t>
  </si>
  <si>
    <t>Šachty kanalizační čtvercové z prostého betonu na potrubí DN 200 dno beton tř. C 25/30</t>
  </si>
  <si>
    <t>-873377476</t>
  </si>
  <si>
    <t>Revizní šachta RŠ</t>
  </si>
  <si>
    <t>R005</t>
  </si>
  <si>
    <t>POKLOP litinový tř. C250; 80/80cm</t>
  </si>
  <si>
    <t>-1047915449</t>
  </si>
  <si>
    <t>894812202</t>
  </si>
  <si>
    <t>Revizní a čistící šachta z PP šachtové dno DN 425/150 průtočné 30°,60°,90°</t>
  </si>
  <si>
    <t>1856120145</t>
  </si>
  <si>
    <t>894812231</t>
  </si>
  <si>
    <t>Revizní a čistící šachta z PP DN 425 šachtová roura korugovaná bez hrdla světlé hloubky 1500 mm</t>
  </si>
  <si>
    <t>566288670</t>
  </si>
  <si>
    <t>894812242</t>
  </si>
  <si>
    <t>Revizní a čistící šachta z PP DN 425 šachtová roura teleskopická světlé hloubky 750 mm</t>
  </si>
  <si>
    <t>-1755249090</t>
  </si>
  <si>
    <t>894812249</t>
  </si>
  <si>
    <t>Příplatek k rourám revizní a čistící šachty z PP DN 425 za uříznutí šachtové roury</t>
  </si>
  <si>
    <t>-30214133</t>
  </si>
  <si>
    <t>894812255</t>
  </si>
  <si>
    <t>Revizní a čistící šachta z PP DN 425 poklop pro šachtu plastový pachotěsný s madlem</t>
  </si>
  <si>
    <t>-942542716</t>
  </si>
  <si>
    <t>894812437</t>
  </si>
  <si>
    <t>Revizní a čistící šachta z PP DN 1000 šachtová skruž světlé hloubky 875 mm</t>
  </si>
  <si>
    <t>1173327443</t>
  </si>
  <si>
    <t>894812453</t>
  </si>
  <si>
    <t>Revizní a čistící šachta z PP DN 1000 poklop litinový s konusem a betonovým prstencem do 25 t</t>
  </si>
  <si>
    <t>1166066059</t>
  </si>
  <si>
    <t>894812612</t>
  </si>
  <si>
    <t>Vyříznutí a utěsnění otvoru ve stěně šachty DN 160</t>
  </si>
  <si>
    <t>1838352427</t>
  </si>
  <si>
    <t>R001</t>
  </si>
  <si>
    <t>Revizní a čistící šachta z PP typ DN 1000 šachtové dno slepé</t>
  </si>
  <si>
    <t>-1344752036</t>
  </si>
  <si>
    <t>R002</t>
  </si>
  <si>
    <t>Regulační prvek typ T 160, odtok 0,5 L/sec</t>
  </si>
  <si>
    <t>-710250881</t>
  </si>
  <si>
    <t>V šachtě RŠD</t>
  </si>
  <si>
    <t>regulace odtoku 0,5L/sec</t>
  </si>
  <si>
    <t>R003</t>
  </si>
  <si>
    <t xml:space="preserve">Žebříl sklolaminátový 1000NG  l=1,5m</t>
  </si>
  <si>
    <t>63330696</t>
  </si>
  <si>
    <t>R004</t>
  </si>
  <si>
    <t>Vyčerpání odpadní jímky a odvoz splašk. vod na ČOV</t>
  </si>
  <si>
    <t>681899747</t>
  </si>
  <si>
    <t>998276101</t>
  </si>
  <si>
    <t>Přesun hmot pro trubní vedení z trub z plastických hmot otevřený výkop</t>
  </si>
  <si>
    <t>794573700</t>
  </si>
  <si>
    <t>Příp_vody - Přípojka vody</t>
  </si>
  <si>
    <t xml:space="preserve">    4 - Vodorovné konstrukce</t>
  </si>
  <si>
    <t xml:space="preserve">    5 - Komunikace</t>
  </si>
  <si>
    <t>113106021</t>
  </si>
  <si>
    <t>Rozebrání dlažeb při překopech komunikací pro pěší z betonových dlaždic plochy do 15 m2</t>
  </si>
  <si>
    <t>-396355478</t>
  </si>
  <si>
    <t>chodník</t>
  </si>
  <si>
    <t>2,2*1,0</t>
  </si>
  <si>
    <t>119002121</t>
  </si>
  <si>
    <t>Pomocné konstrukce při zabezpečení výkopů přechodovou lávkou l do 2 m včetně zábradlí zřízení</t>
  </si>
  <si>
    <t>313186133</t>
  </si>
  <si>
    <t>119002122</t>
  </si>
  <si>
    <t>Pomocné konstrukce při zabezpečení výkopů přechodovou lávkou l do 2 m včetně zábradlí odstranění</t>
  </si>
  <si>
    <t>-1659547546</t>
  </si>
  <si>
    <t>-1622498195</t>
  </si>
  <si>
    <t>PŘÍPOJKA VODY</t>
  </si>
  <si>
    <t>0,2m sejmutí ornice</t>
  </si>
  <si>
    <t>(1*0,8*0,2)+(3,8*0,6*0,2)</t>
  </si>
  <si>
    <t>132301101</t>
  </si>
  <si>
    <t>Hloubení rýh š do 600 mm v hornině tř. 4 objemu do 100 m3</t>
  </si>
  <si>
    <t>-1193479884</t>
  </si>
  <si>
    <t xml:space="preserve">PŘÍPOJKA VODY </t>
  </si>
  <si>
    <t>hloubka výkopu 1,8m - 0,2m sejmutí ornice</t>
  </si>
  <si>
    <t>výkop pro napojení potrubí</t>
  </si>
  <si>
    <t>(1,0*0,8*1,5)</t>
  </si>
  <si>
    <t>výkop pro potrubí 1m od napojení až do budovy k vodoměru</t>
  </si>
  <si>
    <t>(7,5*0,6*1,6)</t>
  </si>
  <si>
    <t>výkop pro potrubí D32 ve dvoře od LŠ2 po podružný vodom. ve škole</t>
  </si>
  <si>
    <t>7,5*0,6*1,2</t>
  </si>
  <si>
    <t>-1876518716</t>
  </si>
  <si>
    <t>hloubka výkopu 1,6m - 0,2m sejmutí ornice</t>
  </si>
  <si>
    <t>výkop pro napojení potrubí a hydrant</t>
  </si>
  <si>
    <t>(1,0*1,7*2)</t>
  </si>
  <si>
    <t>(6*1,8*2)</t>
  </si>
  <si>
    <t>-138486702</t>
  </si>
  <si>
    <t>-1727934087</t>
  </si>
  <si>
    <t>-1974238709</t>
  </si>
  <si>
    <t>-11285522</t>
  </si>
  <si>
    <t>výška = lože+d60+200mm =obsyp=0,36m</t>
  </si>
  <si>
    <t>(1,0*0,8*0,36)</t>
  </si>
  <si>
    <t>(7,5*0,6*0,36)</t>
  </si>
  <si>
    <t>7,5*0,6*0,36</t>
  </si>
  <si>
    <t>162701109</t>
  </si>
  <si>
    <t>Příplatek k vodorovnému přemístění výkopku/sypaniny z horniny tř. 1 až 4 ZKD 1000 m přes 10000 m</t>
  </si>
  <si>
    <t>497505286</t>
  </si>
  <si>
    <t>dalších 5 km</t>
  </si>
  <si>
    <t>3,528*5</t>
  </si>
  <si>
    <t>-1254732488</t>
  </si>
  <si>
    <t>-1943375029</t>
  </si>
  <si>
    <t>Poplatek za uložení odpadu ze sypaniny na skládce (skládkovné)</t>
  </si>
  <si>
    <t>302556245</t>
  </si>
  <si>
    <t>3,528*1,8</t>
  </si>
  <si>
    <t>1000161533</t>
  </si>
  <si>
    <t>šířka výkopu 0,8 a 0,6m</t>
  </si>
  <si>
    <t>hloubka výkopu - lože+obsyp s potrubím (-0,36m)</t>
  </si>
  <si>
    <t xml:space="preserve">výkop pro napojení potrubí </t>
  </si>
  <si>
    <t>(1,0*0,8*1,5-0,36)</t>
  </si>
  <si>
    <t>(7,5*0,6*1,6-0,36)</t>
  </si>
  <si>
    <t>7,5*0,6*1,2-0,36</t>
  </si>
  <si>
    <t>181301103</t>
  </si>
  <si>
    <t>Rozprostření ornice tl vrstvy do 200 mm pl do 500 m2 v rovině nebo ve svahu do 1:5</t>
  </si>
  <si>
    <t>-479418918</t>
  </si>
  <si>
    <t>(1*0,8)</t>
  </si>
  <si>
    <t>výkop pro potrubí od napojení do budovy</t>
  </si>
  <si>
    <t>(3,8*0,6)</t>
  </si>
  <si>
    <t>451573111</t>
  </si>
  <si>
    <t>Lože pod potrubí otevřený výkop ze štěrkopísku</t>
  </si>
  <si>
    <t>-47056213</t>
  </si>
  <si>
    <t>výška = lože+d60+200mm obsyp=0,36m</t>
  </si>
  <si>
    <t>564211111</t>
  </si>
  <si>
    <t>Podklad nebo podsyp ze štěrkopísku ŠP tl 50 mm</t>
  </si>
  <si>
    <t>-944377414</t>
  </si>
  <si>
    <t>564231111</t>
  </si>
  <si>
    <t>Podklad nebo podsyp ze štěrkopísku ŠP tl 100 mm</t>
  </si>
  <si>
    <t>-1300477848</t>
  </si>
  <si>
    <t>596811120</t>
  </si>
  <si>
    <t>Kladení betonové dlažby komunikací pro pěší do lože z kameniva vel do 0,09 m2 plochy do 50 m2</t>
  </si>
  <si>
    <t>1237161441</t>
  </si>
  <si>
    <t>bude použita rozebraná dlažba</t>
  </si>
  <si>
    <t>1*2,2</t>
  </si>
  <si>
    <t>871161141</t>
  </si>
  <si>
    <t>Montáž potrubí z PE100 SDR 11 otevřený výkop svařovaných na tupo D 32 x 3,0 mm</t>
  </si>
  <si>
    <t>-1987773046</t>
  </si>
  <si>
    <t>28613524</t>
  </si>
  <si>
    <t>potrubí třívrstvé PE100 RC SDR11 32x3,0 dl 12 m</t>
  </si>
  <si>
    <t>535005950</t>
  </si>
  <si>
    <t>871211141</t>
  </si>
  <si>
    <t>Montáž potrubí z PE100 SDR 11 otevřený výkop svařovaných na tupo D 63 x 5,8 mm</t>
  </si>
  <si>
    <t>321796179</t>
  </si>
  <si>
    <t>28613527</t>
  </si>
  <si>
    <t>potrubí třívrstvé PE100 RC SDR11 63x5,80 dl 12 m</t>
  </si>
  <si>
    <t>190858697</t>
  </si>
  <si>
    <t>877211112</t>
  </si>
  <si>
    <t>Montáž elektrokolen 90° na vodovodním potrubí z PE trub d 63</t>
  </si>
  <si>
    <t>-203718070</t>
  </si>
  <si>
    <t>28614934</t>
  </si>
  <si>
    <t>elektrokoleno 90° PE 100 PN 16 d 63</t>
  </si>
  <si>
    <t>462475368</t>
  </si>
  <si>
    <t>879221111</t>
  </si>
  <si>
    <t>Montáž vodovodní přípojky na potrubí DN 63</t>
  </si>
  <si>
    <t>-1160911652</t>
  </si>
  <si>
    <t>891319111</t>
  </si>
  <si>
    <t>Montáž navrtávacích pasů na potrubí z jakýchkoli trub DN 150</t>
  </si>
  <si>
    <t>611777303</t>
  </si>
  <si>
    <t>R503</t>
  </si>
  <si>
    <t xml:space="preserve">NAVRTÁVACÍ PAS pro PVC potrubí  DN 150/G 2"</t>
  </si>
  <si>
    <t>-552417336</t>
  </si>
  <si>
    <t>891211112</t>
  </si>
  <si>
    <t>Montáž vodovodních šoupátek otevřený výkop DN 50</t>
  </si>
  <si>
    <t>-1389869310</t>
  </si>
  <si>
    <t>R504</t>
  </si>
  <si>
    <t xml:space="preserve">šoupátko  domovní přípojky G2"</t>
  </si>
  <si>
    <t>709333310</t>
  </si>
  <si>
    <t>31951190</t>
  </si>
  <si>
    <t>spojka svěrná s vnějším závitem pro PE trubku 1 1/2" x 50 mm</t>
  </si>
  <si>
    <t>1125647341</t>
  </si>
  <si>
    <t>42291352</t>
  </si>
  <si>
    <t>poklop litinový šoupátkový pro zemní soupravy osazení do terénu a do vozovky</t>
  </si>
  <si>
    <t>-892969662</t>
  </si>
  <si>
    <t>42291053</t>
  </si>
  <si>
    <t>souprava zemní pro navrtávací pas se šoupátkem Rd 1,5 m</t>
  </si>
  <si>
    <t>-651303811</t>
  </si>
  <si>
    <t>892233122</t>
  </si>
  <si>
    <t>Proplach a dezinfekce vodovodního potrubí DN od 40 do 70</t>
  </si>
  <si>
    <t>-1072714128</t>
  </si>
  <si>
    <t>892241111</t>
  </si>
  <si>
    <t>Tlaková zkouška vodou potrubí do 80</t>
  </si>
  <si>
    <t>-1449213222</t>
  </si>
  <si>
    <t>899721111</t>
  </si>
  <si>
    <t>Signalizační vodič DN do 150 mm na potrubí PVC</t>
  </si>
  <si>
    <t>-579389582</t>
  </si>
  <si>
    <t>899722113</t>
  </si>
  <si>
    <t>Krytí potrubí z plastů výstražnou fólií z PVC 34cm</t>
  </si>
  <si>
    <t>-1391486066</t>
  </si>
  <si>
    <t>998223011</t>
  </si>
  <si>
    <t>Přesun hmot pro pozemní komunikace s krytem dlážděným</t>
  </si>
  <si>
    <t>-63794696</t>
  </si>
  <si>
    <t>1377038825</t>
  </si>
  <si>
    <t>R006</t>
  </si>
  <si>
    <t>Zaměření trasy přípojky vody geodetem</t>
  </si>
  <si>
    <t>646528275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</si>
</sst>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17" fillId="0" borderId="14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/>
    </xf>
    <xf numFmtId="4" fontId="32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3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34" fillId="0" borderId="12" xfId="0" applyNumberFormat="1" applyFont="1" applyBorder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0" fontId="36" fillId="0" borderId="25" xfId="0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27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7</v>
      </c>
    </row>
    <row r="2" ht="36.96" customHeight="1">
      <c r="C2" s="20" t="s">
        <v>8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9</v>
      </c>
      <c r="BS2" s="23" t="s">
        <v>10</v>
      </c>
      <c r="BT2" s="23" t="s">
        <v>11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10</v>
      </c>
      <c r="BT3" s="23" t="s">
        <v>12</v>
      </c>
    </row>
    <row r="4" ht="36.96" customHeight="1">
      <c r="B4" s="27"/>
      <c r="C4" s="28" t="s">
        <v>13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14</v>
      </c>
      <c r="BG4" s="31" t="s">
        <v>15</v>
      </c>
      <c r="BS4" s="23" t="s">
        <v>16</v>
      </c>
    </row>
    <row r="5" ht="14.4" customHeight="1">
      <c r="B5" s="27"/>
      <c r="C5" s="32"/>
      <c r="D5" s="33" t="s">
        <v>17</v>
      </c>
      <c r="E5" s="32"/>
      <c r="F5" s="32"/>
      <c r="G5" s="32"/>
      <c r="H5" s="32"/>
      <c r="I5" s="32"/>
      <c r="J5" s="32"/>
      <c r="K5" s="34" t="s">
        <v>18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G5" s="35" t="s">
        <v>19</v>
      </c>
      <c r="BS5" s="23" t="s">
        <v>10</v>
      </c>
    </row>
    <row r="6" ht="36.96" customHeight="1">
      <c r="B6" s="27"/>
      <c r="C6" s="32"/>
      <c r="D6" s="36" t="s">
        <v>20</v>
      </c>
      <c r="E6" s="32"/>
      <c r="F6" s="32"/>
      <c r="G6" s="32"/>
      <c r="H6" s="32"/>
      <c r="I6" s="32"/>
      <c r="J6" s="32"/>
      <c r="K6" s="37" t="s">
        <v>21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G6" s="38"/>
      <c r="BS6" s="23" t="s">
        <v>10</v>
      </c>
    </row>
    <row r="7" ht="14.4" customHeight="1">
      <c r="B7" s="27"/>
      <c r="C7" s="32"/>
      <c r="D7" s="39" t="s">
        <v>22</v>
      </c>
      <c r="E7" s="32"/>
      <c r="F7" s="32"/>
      <c r="G7" s="32"/>
      <c r="H7" s="32"/>
      <c r="I7" s="32"/>
      <c r="J7" s="32"/>
      <c r="K7" s="34" t="s">
        <v>23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24</v>
      </c>
      <c r="AL7" s="32"/>
      <c r="AM7" s="32"/>
      <c r="AN7" s="34" t="s">
        <v>23</v>
      </c>
      <c r="AO7" s="32"/>
      <c r="AP7" s="32"/>
      <c r="AQ7" s="30"/>
      <c r="BG7" s="38"/>
      <c r="BS7" s="23" t="s">
        <v>10</v>
      </c>
    </row>
    <row r="8" ht="14.4" customHeight="1">
      <c r="B8" s="27"/>
      <c r="C8" s="32"/>
      <c r="D8" s="39" t="s">
        <v>25</v>
      </c>
      <c r="E8" s="32"/>
      <c r="F8" s="32"/>
      <c r="G8" s="32"/>
      <c r="H8" s="32"/>
      <c r="I8" s="32"/>
      <c r="J8" s="32"/>
      <c r="K8" s="34" t="s">
        <v>26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27</v>
      </c>
      <c r="AL8" s="32"/>
      <c r="AM8" s="32"/>
      <c r="AN8" s="40" t="s">
        <v>28</v>
      </c>
      <c r="AO8" s="32"/>
      <c r="AP8" s="32"/>
      <c r="AQ8" s="30"/>
      <c r="BG8" s="38"/>
      <c r="BS8" s="23" t="s">
        <v>10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G9" s="38"/>
      <c r="BS9" s="23" t="s">
        <v>10</v>
      </c>
    </row>
    <row r="10" ht="14.4" customHeight="1">
      <c r="B10" s="27"/>
      <c r="C10" s="32"/>
      <c r="D10" s="39" t="s">
        <v>29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30</v>
      </c>
      <c r="AL10" s="32"/>
      <c r="AM10" s="32"/>
      <c r="AN10" s="34" t="s">
        <v>23</v>
      </c>
      <c r="AO10" s="32"/>
      <c r="AP10" s="32"/>
      <c r="AQ10" s="30"/>
      <c r="BG10" s="38"/>
      <c r="BS10" s="23" t="s">
        <v>10</v>
      </c>
    </row>
    <row r="11" ht="18.48" customHeight="1">
      <c r="B11" s="27"/>
      <c r="C11" s="32"/>
      <c r="D11" s="32"/>
      <c r="E11" s="34" t="s">
        <v>31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32</v>
      </c>
      <c r="AL11" s="32"/>
      <c r="AM11" s="32"/>
      <c r="AN11" s="34" t="s">
        <v>23</v>
      </c>
      <c r="AO11" s="32"/>
      <c r="AP11" s="32"/>
      <c r="AQ11" s="30"/>
      <c r="BG11" s="38"/>
      <c r="BS11" s="23" t="s">
        <v>10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G12" s="38"/>
      <c r="BS12" s="23" t="s">
        <v>10</v>
      </c>
    </row>
    <row r="13" ht="14.4" customHeight="1">
      <c r="B13" s="27"/>
      <c r="C13" s="32"/>
      <c r="D13" s="39" t="s">
        <v>33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30</v>
      </c>
      <c r="AL13" s="32"/>
      <c r="AM13" s="32"/>
      <c r="AN13" s="41" t="s">
        <v>34</v>
      </c>
      <c r="AO13" s="32"/>
      <c r="AP13" s="32"/>
      <c r="AQ13" s="30"/>
      <c r="BG13" s="38"/>
      <c r="BS13" s="23" t="s">
        <v>10</v>
      </c>
    </row>
    <row r="14">
      <c r="B14" s="27"/>
      <c r="C14" s="32"/>
      <c r="D14" s="32"/>
      <c r="E14" s="41" t="s">
        <v>34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32</v>
      </c>
      <c r="AL14" s="32"/>
      <c r="AM14" s="32"/>
      <c r="AN14" s="41" t="s">
        <v>34</v>
      </c>
      <c r="AO14" s="32"/>
      <c r="AP14" s="32"/>
      <c r="AQ14" s="30"/>
      <c r="BG14" s="38"/>
      <c r="BS14" s="23" t="s">
        <v>10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G15" s="38"/>
      <c r="BS15" s="23" t="s">
        <v>6</v>
      </c>
    </row>
    <row r="16" ht="14.4" customHeight="1">
      <c r="B16" s="27"/>
      <c r="C16" s="32"/>
      <c r="D16" s="39" t="s">
        <v>35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30</v>
      </c>
      <c r="AL16" s="32"/>
      <c r="AM16" s="32"/>
      <c r="AN16" s="34" t="s">
        <v>23</v>
      </c>
      <c r="AO16" s="32"/>
      <c r="AP16" s="32"/>
      <c r="AQ16" s="30"/>
      <c r="BG16" s="38"/>
      <c r="BS16" s="23" t="s">
        <v>6</v>
      </c>
    </row>
    <row r="17" ht="18.48" customHeight="1">
      <c r="B17" s="27"/>
      <c r="C17" s="32"/>
      <c r="D17" s="32"/>
      <c r="E17" s="34" t="s">
        <v>36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32</v>
      </c>
      <c r="AL17" s="32"/>
      <c r="AM17" s="32"/>
      <c r="AN17" s="34" t="s">
        <v>23</v>
      </c>
      <c r="AO17" s="32"/>
      <c r="AP17" s="32"/>
      <c r="AQ17" s="30"/>
      <c r="BG17" s="38"/>
      <c r="BS17" s="23" t="s">
        <v>7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G18" s="38"/>
      <c r="BS18" s="23" t="s">
        <v>10</v>
      </c>
    </row>
    <row r="19" ht="14.4" customHeight="1">
      <c r="B19" s="27"/>
      <c r="C19" s="32"/>
      <c r="D19" s="39" t="s">
        <v>37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30</v>
      </c>
      <c r="AL19" s="32"/>
      <c r="AM19" s="32"/>
      <c r="AN19" s="34" t="s">
        <v>23</v>
      </c>
      <c r="AO19" s="32"/>
      <c r="AP19" s="32"/>
      <c r="AQ19" s="30"/>
      <c r="BG19" s="38"/>
      <c r="BS19" s="23" t="s">
        <v>10</v>
      </c>
    </row>
    <row r="20" ht="18.48" customHeight="1">
      <c r="B20" s="27"/>
      <c r="C20" s="32"/>
      <c r="D20" s="32"/>
      <c r="E20" s="34" t="s">
        <v>36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32</v>
      </c>
      <c r="AL20" s="32"/>
      <c r="AM20" s="32"/>
      <c r="AN20" s="34" t="s">
        <v>23</v>
      </c>
      <c r="AO20" s="32"/>
      <c r="AP20" s="32"/>
      <c r="AQ20" s="30"/>
      <c r="BG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G21" s="38"/>
    </row>
    <row r="22">
      <c r="B22" s="27"/>
      <c r="C22" s="32"/>
      <c r="D22" s="39" t="s">
        <v>38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G22" s="38"/>
    </row>
    <row r="23" ht="16.5" customHeight="1">
      <c r="B23" s="27"/>
      <c r="C23" s="32"/>
      <c r="D23" s="32"/>
      <c r="E23" s="43" t="s">
        <v>23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G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G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G25" s="38"/>
    </row>
    <row r="26" ht="14.4" customHeight="1">
      <c r="B26" s="27"/>
      <c r="C26" s="32"/>
      <c r="D26" s="45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G26" s="38"/>
    </row>
    <row r="27">
      <c r="B27" s="27"/>
      <c r="C27" s="32"/>
      <c r="D27" s="32"/>
      <c r="E27" s="39" t="s">
        <v>40</v>
      </c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7">
        <f>AS87</f>
        <v>0</v>
      </c>
      <c r="AL27" s="47"/>
      <c r="AM27" s="47"/>
      <c r="AN27" s="47"/>
      <c r="AO27" s="47"/>
      <c r="AP27" s="32"/>
      <c r="AQ27" s="30"/>
      <c r="BG27" s="38"/>
    </row>
    <row r="28" s="1" customFormat="1">
      <c r="B28" s="48"/>
      <c r="C28" s="49"/>
      <c r="D28" s="49"/>
      <c r="E28" s="39" t="s">
        <v>41</v>
      </c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7">
        <f>ROUND(AT87,2)</f>
        <v>0</v>
      </c>
      <c r="AL28" s="47"/>
      <c r="AM28" s="47"/>
      <c r="AN28" s="47"/>
      <c r="AO28" s="47"/>
      <c r="AP28" s="49"/>
      <c r="AQ28" s="50"/>
      <c r="BG28" s="38"/>
    </row>
    <row r="29" s="1" customFormat="1" ht="14.4" customHeight="1">
      <c r="B29" s="48"/>
      <c r="C29" s="49"/>
      <c r="D29" s="45" t="s">
        <v>42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6">
        <f>ROUND(AG92,2)</f>
        <v>0</v>
      </c>
      <c r="AL29" s="46"/>
      <c r="AM29" s="46"/>
      <c r="AN29" s="46"/>
      <c r="AO29" s="46"/>
      <c r="AP29" s="49"/>
      <c r="AQ29" s="50"/>
      <c r="BG29" s="38"/>
    </row>
    <row r="30" s="1" customFormat="1" ht="6.96" customHeight="1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50"/>
      <c r="BG30" s="38"/>
    </row>
    <row r="31" s="1" customFormat="1" ht="25.92" customHeight="1">
      <c r="B31" s="48"/>
      <c r="C31" s="49"/>
      <c r="D31" s="51" t="s">
        <v>43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3">
        <f>ROUND(AK26+AK29,2)</f>
        <v>0</v>
      </c>
      <c r="AL31" s="52"/>
      <c r="AM31" s="52"/>
      <c r="AN31" s="52"/>
      <c r="AO31" s="52"/>
      <c r="AP31" s="49"/>
      <c r="AQ31" s="50"/>
      <c r="BG31" s="38"/>
    </row>
    <row r="32" s="1" customFormat="1" ht="6.96" customHeight="1"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50"/>
      <c r="BG32" s="38"/>
    </row>
    <row r="33" s="2" customFormat="1" ht="14.4" customHeight="1">
      <c r="B33" s="54"/>
      <c r="C33" s="55"/>
      <c r="D33" s="56" t="s">
        <v>44</v>
      </c>
      <c r="E33" s="55"/>
      <c r="F33" s="56" t="s">
        <v>45</v>
      </c>
      <c r="G33" s="55"/>
      <c r="H33" s="55"/>
      <c r="I33" s="55"/>
      <c r="J33" s="55"/>
      <c r="K33" s="55"/>
      <c r="L33" s="57">
        <v>0.20999999999999999</v>
      </c>
      <c r="M33" s="55"/>
      <c r="N33" s="55"/>
      <c r="O33" s="55"/>
      <c r="P33" s="55"/>
      <c r="Q33" s="55"/>
      <c r="R33" s="55"/>
      <c r="S33" s="55"/>
      <c r="T33" s="58" t="s">
        <v>46</v>
      </c>
      <c r="U33" s="55"/>
      <c r="V33" s="55"/>
      <c r="W33" s="59">
        <f>ROUND(BB87+SUM(CD93:CD97),2)</f>
        <v>0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9">
        <f>ROUND(AX87+SUM(BY93:BY97),2)</f>
        <v>0</v>
      </c>
      <c r="AL33" s="55"/>
      <c r="AM33" s="55"/>
      <c r="AN33" s="55"/>
      <c r="AO33" s="55"/>
      <c r="AP33" s="55"/>
      <c r="AQ33" s="60"/>
      <c r="BG33" s="38"/>
    </row>
    <row r="34" s="2" customFormat="1" ht="14.4" customHeight="1">
      <c r="B34" s="54"/>
      <c r="C34" s="55"/>
      <c r="D34" s="55"/>
      <c r="E34" s="55"/>
      <c r="F34" s="56" t="s">
        <v>47</v>
      </c>
      <c r="G34" s="55"/>
      <c r="H34" s="55"/>
      <c r="I34" s="55"/>
      <c r="J34" s="55"/>
      <c r="K34" s="55"/>
      <c r="L34" s="57">
        <v>0.14999999999999999</v>
      </c>
      <c r="M34" s="55"/>
      <c r="N34" s="55"/>
      <c r="O34" s="55"/>
      <c r="P34" s="55"/>
      <c r="Q34" s="55"/>
      <c r="R34" s="55"/>
      <c r="S34" s="55"/>
      <c r="T34" s="58" t="s">
        <v>46</v>
      </c>
      <c r="U34" s="55"/>
      <c r="V34" s="55"/>
      <c r="W34" s="59">
        <f>ROUND(BC87+SUM(CE93:CE97),2)</f>
        <v>0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9">
        <f>ROUND(AY87+SUM(BZ93:BZ97),2)</f>
        <v>0</v>
      </c>
      <c r="AL34" s="55"/>
      <c r="AM34" s="55"/>
      <c r="AN34" s="55"/>
      <c r="AO34" s="55"/>
      <c r="AP34" s="55"/>
      <c r="AQ34" s="60"/>
      <c r="BG34" s="38"/>
    </row>
    <row r="35" hidden="1" s="2" customFormat="1" ht="14.4" customHeight="1">
      <c r="B35" s="54"/>
      <c r="C35" s="55"/>
      <c r="D35" s="55"/>
      <c r="E35" s="55"/>
      <c r="F35" s="56" t="s">
        <v>48</v>
      </c>
      <c r="G35" s="55"/>
      <c r="H35" s="55"/>
      <c r="I35" s="55"/>
      <c r="J35" s="55"/>
      <c r="K35" s="55"/>
      <c r="L35" s="57">
        <v>0.20999999999999999</v>
      </c>
      <c r="M35" s="55"/>
      <c r="N35" s="55"/>
      <c r="O35" s="55"/>
      <c r="P35" s="55"/>
      <c r="Q35" s="55"/>
      <c r="R35" s="55"/>
      <c r="S35" s="55"/>
      <c r="T35" s="58" t="s">
        <v>46</v>
      </c>
      <c r="U35" s="55"/>
      <c r="V35" s="55"/>
      <c r="W35" s="59">
        <f>ROUND(BD87+SUM(CF93:CF97),2)</f>
        <v>0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9">
        <v>0</v>
      </c>
      <c r="AL35" s="55"/>
      <c r="AM35" s="55"/>
      <c r="AN35" s="55"/>
      <c r="AO35" s="55"/>
      <c r="AP35" s="55"/>
      <c r="AQ35" s="60"/>
    </row>
    <row r="36" hidden="1" s="2" customFormat="1" ht="14.4" customHeight="1">
      <c r="B36" s="54"/>
      <c r="C36" s="55"/>
      <c r="D36" s="55"/>
      <c r="E36" s="55"/>
      <c r="F36" s="56" t="s">
        <v>49</v>
      </c>
      <c r="G36" s="55"/>
      <c r="H36" s="55"/>
      <c r="I36" s="55"/>
      <c r="J36" s="55"/>
      <c r="K36" s="55"/>
      <c r="L36" s="57">
        <v>0.14999999999999999</v>
      </c>
      <c r="M36" s="55"/>
      <c r="N36" s="55"/>
      <c r="O36" s="55"/>
      <c r="P36" s="55"/>
      <c r="Q36" s="55"/>
      <c r="R36" s="55"/>
      <c r="S36" s="55"/>
      <c r="T36" s="58" t="s">
        <v>46</v>
      </c>
      <c r="U36" s="55"/>
      <c r="V36" s="55"/>
      <c r="W36" s="59">
        <f>ROUND(BE87+SUM(CG93:CG97),2)</f>
        <v>0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9">
        <v>0</v>
      </c>
      <c r="AL36" s="55"/>
      <c r="AM36" s="55"/>
      <c r="AN36" s="55"/>
      <c r="AO36" s="55"/>
      <c r="AP36" s="55"/>
      <c r="AQ36" s="60"/>
    </row>
    <row r="37" hidden="1" s="2" customFormat="1" ht="14.4" customHeight="1">
      <c r="B37" s="54"/>
      <c r="C37" s="55"/>
      <c r="D37" s="55"/>
      <c r="E37" s="55"/>
      <c r="F37" s="56" t="s">
        <v>50</v>
      </c>
      <c r="G37" s="55"/>
      <c r="H37" s="55"/>
      <c r="I37" s="55"/>
      <c r="J37" s="55"/>
      <c r="K37" s="55"/>
      <c r="L37" s="57">
        <v>0</v>
      </c>
      <c r="M37" s="55"/>
      <c r="N37" s="55"/>
      <c r="O37" s="55"/>
      <c r="P37" s="55"/>
      <c r="Q37" s="55"/>
      <c r="R37" s="55"/>
      <c r="S37" s="55"/>
      <c r="T37" s="58" t="s">
        <v>46</v>
      </c>
      <c r="U37" s="55"/>
      <c r="V37" s="55"/>
      <c r="W37" s="59">
        <f>ROUND(BF87+SUM(CH93:CH97),2)</f>
        <v>0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9">
        <v>0</v>
      </c>
      <c r="AL37" s="55"/>
      <c r="AM37" s="55"/>
      <c r="AN37" s="55"/>
      <c r="AO37" s="55"/>
      <c r="AP37" s="55"/>
      <c r="AQ37" s="60"/>
    </row>
    <row r="38" s="1" customFormat="1" ht="6.96" customHeight="1"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50"/>
    </row>
    <row r="39" s="1" customFormat="1" ht="25.92" customHeight="1">
      <c r="B39" s="48"/>
      <c r="C39" s="61"/>
      <c r="D39" s="62" t="s">
        <v>51</v>
      </c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4" t="s">
        <v>52</v>
      </c>
      <c r="U39" s="63"/>
      <c r="V39" s="63"/>
      <c r="W39" s="63"/>
      <c r="X39" s="65" t="s">
        <v>53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6">
        <f>SUM(AK31:AK37)</f>
        <v>0</v>
      </c>
      <c r="AL39" s="63"/>
      <c r="AM39" s="63"/>
      <c r="AN39" s="63"/>
      <c r="AO39" s="67"/>
      <c r="AP39" s="61"/>
      <c r="AQ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5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8"/>
      <c r="C49" s="49"/>
      <c r="D49" s="68" t="s">
        <v>54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49"/>
      <c r="AB49" s="49"/>
      <c r="AC49" s="68" t="s">
        <v>55</v>
      </c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70"/>
      <c r="AP49" s="49"/>
      <c r="AQ49" s="50"/>
    </row>
    <row r="50">
      <c r="B50" s="27"/>
      <c r="C50" s="32"/>
      <c r="D50" s="71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2"/>
      <c r="AA50" s="32"/>
      <c r="AB50" s="32"/>
      <c r="AC50" s="71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2"/>
      <c r="AP50" s="32"/>
      <c r="AQ50" s="30"/>
    </row>
    <row r="51">
      <c r="B51" s="27"/>
      <c r="C51" s="32"/>
      <c r="D51" s="71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2"/>
      <c r="AA51" s="32"/>
      <c r="AB51" s="32"/>
      <c r="AC51" s="71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2"/>
      <c r="AP51" s="32"/>
      <c r="AQ51" s="30"/>
    </row>
    <row r="52">
      <c r="B52" s="27"/>
      <c r="C52" s="32"/>
      <c r="D52" s="71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2"/>
      <c r="AA52" s="32"/>
      <c r="AB52" s="32"/>
      <c r="AC52" s="71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2"/>
      <c r="AP52" s="32"/>
      <c r="AQ52" s="30"/>
    </row>
    <row r="53">
      <c r="B53" s="27"/>
      <c r="C53" s="32"/>
      <c r="D53" s="71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2"/>
      <c r="AA53" s="32"/>
      <c r="AB53" s="32"/>
      <c r="AC53" s="71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2"/>
      <c r="AP53" s="32"/>
      <c r="AQ53" s="30"/>
    </row>
    <row r="54">
      <c r="B54" s="27"/>
      <c r="C54" s="32"/>
      <c r="D54" s="71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2"/>
      <c r="AA54" s="32"/>
      <c r="AB54" s="32"/>
      <c r="AC54" s="71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2"/>
      <c r="AP54" s="32"/>
      <c r="AQ54" s="30"/>
    </row>
    <row r="55">
      <c r="B55" s="27"/>
      <c r="C55" s="32"/>
      <c r="D55" s="7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2"/>
      <c r="AA55" s="32"/>
      <c r="AB55" s="32"/>
      <c r="AC55" s="71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2"/>
      <c r="AP55" s="32"/>
      <c r="AQ55" s="30"/>
    </row>
    <row r="56">
      <c r="B56" s="27"/>
      <c r="C56" s="32"/>
      <c r="D56" s="71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2"/>
      <c r="AA56" s="32"/>
      <c r="AB56" s="32"/>
      <c r="AC56" s="71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2"/>
      <c r="AP56" s="32"/>
      <c r="AQ56" s="30"/>
    </row>
    <row r="57">
      <c r="B57" s="27"/>
      <c r="C57" s="32"/>
      <c r="D57" s="71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2"/>
      <c r="AA57" s="32"/>
      <c r="AB57" s="32"/>
      <c r="AC57" s="71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2"/>
      <c r="AP57" s="32"/>
      <c r="AQ57" s="30"/>
    </row>
    <row r="58" s="1" customFormat="1">
      <c r="B58" s="48"/>
      <c r="C58" s="49"/>
      <c r="D58" s="73" t="s">
        <v>56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5" t="s">
        <v>57</v>
      </c>
      <c r="S58" s="74"/>
      <c r="T58" s="74"/>
      <c r="U58" s="74"/>
      <c r="V58" s="74"/>
      <c r="W58" s="74"/>
      <c r="X58" s="74"/>
      <c r="Y58" s="74"/>
      <c r="Z58" s="76"/>
      <c r="AA58" s="49"/>
      <c r="AB58" s="49"/>
      <c r="AC58" s="73" t="s">
        <v>56</v>
      </c>
      <c r="AD58" s="74"/>
      <c r="AE58" s="74"/>
      <c r="AF58" s="74"/>
      <c r="AG58" s="74"/>
      <c r="AH58" s="74"/>
      <c r="AI58" s="74"/>
      <c r="AJ58" s="74"/>
      <c r="AK58" s="74"/>
      <c r="AL58" s="74"/>
      <c r="AM58" s="75" t="s">
        <v>57</v>
      </c>
      <c r="AN58" s="74"/>
      <c r="AO58" s="76"/>
      <c r="AP58" s="49"/>
      <c r="AQ58" s="50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8"/>
      <c r="C60" s="49"/>
      <c r="D60" s="68" t="s">
        <v>58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70"/>
      <c r="AA60" s="49"/>
      <c r="AB60" s="49"/>
      <c r="AC60" s="68" t="s">
        <v>59</v>
      </c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70"/>
      <c r="AP60" s="49"/>
      <c r="AQ60" s="50"/>
    </row>
    <row r="61">
      <c r="B61" s="27"/>
      <c r="C61" s="32"/>
      <c r="D61" s="71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2"/>
      <c r="AA61" s="32"/>
      <c r="AB61" s="32"/>
      <c r="AC61" s="71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2"/>
      <c r="AP61" s="32"/>
      <c r="AQ61" s="30"/>
    </row>
    <row r="62">
      <c r="B62" s="27"/>
      <c r="C62" s="32"/>
      <c r="D62" s="71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2"/>
      <c r="AA62" s="32"/>
      <c r="AB62" s="32"/>
      <c r="AC62" s="71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2"/>
      <c r="AP62" s="32"/>
      <c r="AQ62" s="30"/>
    </row>
    <row r="63">
      <c r="B63" s="27"/>
      <c r="C63" s="32"/>
      <c r="D63" s="71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2"/>
      <c r="AA63" s="32"/>
      <c r="AB63" s="32"/>
      <c r="AC63" s="71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2"/>
      <c r="AP63" s="32"/>
      <c r="AQ63" s="30"/>
    </row>
    <row r="64">
      <c r="B64" s="27"/>
      <c r="C64" s="32"/>
      <c r="D64" s="71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2"/>
      <c r="AA64" s="32"/>
      <c r="AB64" s="32"/>
      <c r="AC64" s="71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2"/>
      <c r="AP64" s="32"/>
      <c r="AQ64" s="30"/>
    </row>
    <row r="65">
      <c r="B65" s="27"/>
      <c r="C65" s="32"/>
      <c r="D65" s="71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2"/>
      <c r="AA65" s="32"/>
      <c r="AB65" s="32"/>
      <c r="AC65" s="71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2"/>
      <c r="AP65" s="32"/>
      <c r="AQ65" s="30"/>
    </row>
    <row r="66">
      <c r="B66" s="27"/>
      <c r="C66" s="32"/>
      <c r="D66" s="71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2"/>
      <c r="AA66" s="32"/>
      <c r="AB66" s="32"/>
      <c r="AC66" s="71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2"/>
      <c r="AP66" s="32"/>
      <c r="AQ66" s="30"/>
    </row>
    <row r="67">
      <c r="B67" s="27"/>
      <c r="C67" s="32"/>
      <c r="D67" s="71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2"/>
      <c r="AA67" s="32"/>
      <c r="AB67" s="32"/>
      <c r="AC67" s="71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2"/>
      <c r="AP67" s="32"/>
      <c r="AQ67" s="30"/>
    </row>
    <row r="68">
      <c r="B68" s="27"/>
      <c r="C68" s="32"/>
      <c r="D68" s="71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2"/>
      <c r="AA68" s="32"/>
      <c r="AB68" s="32"/>
      <c r="AC68" s="71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2"/>
      <c r="AP68" s="32"/>
      <c r="AQ68" s="30"/>
    </row>
    <row r="69" s="1" customFormat="1">
      <c r="B69" s="48"/>
      <c r="C69" s="49"/>
      <c r="D69" s="73" t="s">
        <v>56</v>
      </c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 t="s">
        <v>57</v>
      </c>
      <c r="S69" s="74"/>
      <c r="T69" s="74"/>
      <c r="U69" s="74"/>
      <c r="V69" s="74"/>
      <c r="W69" s="74"/>
      <c r="X69" s="74"/>
      <c r="Y69" s="74"/>
      <c r="Z69" s="76"/>
      <c r="AA69" s="49"/>
      <c r="AB69" s="49"/>
      <c r="AC69" s="73" t="s">
        <v>56</v>
      </c>
      <c r="AD69" s="74"/>
      <c r="AE69" s="74"/>
      <c r="AF69" s="74"/>
      <c r="AG69" s="74"/>
      <c r="AH69" s="74"/>
      <c r="AI69" s="74"/>
      <c r="AJ69" s="74"/>
      <c r="AK69" s="74"/>
      <c r="AL69" s="74"/>
      <c r="AM69" s="75" t="s">
        <v>57</v>
      </c>
      <c r="AN69" s="74"/>
      <c r="AO69" s="76"/>
      <c r="AP69" s="49"/>
      <c r="AQ69" s="50"/>
    </row>
    <row r="70" s="1" customFormat="1" ht="6.96" customHeight="1"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50"/>
    </row>
    <row r="71" s="1" customFormat="1" ht="6.96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2"/>
    </row>
    <row r="76" s="1" customFormat="1" ht="36.96" customHeight="1">
      <c r="B76" s="48"/>
      <c r="C76" s="28" t="s">
        <v>60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50"/>
    </row>
    <row r="77" s="3" customFormat="1" ht="14.4" customHeight="1">
      <c r="B77" s="83"/>
      <c r="C77" s="39" t="s">
        <v>17</v>
      </c>
      <c r="D77" s="84"/>
      <c r="E77" s="84"/>
      <c r="F77" s="84"/>
      <c r="G77" s="84"/>
      <c r="H77" s="84"/>
      <c r="I77" s="84"/>
      <c r="J77" s="84"/>
      <c r="K77" s="84"/>
      <c r="L77" s="84" t="str">
        <f>K5</f>
        <v>2018_1_Tel_Samotisky</v>
      </c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5"/>
    </row>
    <row r="78" s="4" customFormat="1" ht="36.96" customHeight="1">
      <c r="B78" s="86"/>
      <c r="C78" s="87" t="s">
        <v>20</v>
      </c>
      <c r="D78" s="88"/>
      <c r="E78" s="88"/>
      <c r="F78" s="88"/>
      <c r="G78" s="88"/>
      <c r="H78" s="88"/>
      <c r="I78" s="88"/>
      <c r="J78" s="88"/>
      <c r="K78" s="88"/>
      <c r="L78" s="89" t="str">
        <f>K6</f>
        <v>TĚLOCVIČNA pro ZŠ v Samotíškách, ul.Podhůry</v>
      </c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90"/>
    </row>
    <row r="79" s="1" customFormat="1" ht="6.96" customHeight="1"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50"/>
    </row>
    <row r="80" s="1" customFormat="1">
      <c r="B80" s="48"/>
      <c r="C80" s="39" t="s">
        <v>25</v>
      </c>
      <c r="D80" s="49"/>
      <c r="E80" s="49"/>
      <c r="F80" s="49"/>
      <c r="G80" s="49"/>
      <c r="H80" s="49"/>
      <c r="I80" s="49"/>
      <c r="J80" s="49"/>
      <c r="K80" s="49"/>
      <c r="L80" s="91" t="str">
        <f>IF(K8="","",K8)</f>
        <v xml:space="preserve"> Samotíšky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39" t="s">
        <v>27</v>
      </c>
      <c r="AJ80" s="49"/>
      <c r="AK80" s="49"/>
      <c r="AL80" s="49"/>
      <c r="AM80" s="92" t="str">
        <f> IF(AN8= "","",AN8)</f>
        <v>8. 4. 2019</v>
      </c>
      <c r="AN80" s="49"/>
      <c r="AO80" s="49"/>
      <c r="AP80" s="49"/>
      <c r="AQ80" s="50"/>
    </row>
    <row r="81" s="1" customFormat="1" ht="6.96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50"/>
    </row>
    <row r="82" s="1" customFormat="1">
      <c r="B82" s="48"/>
      <c r="C82" s="39" t="s">
        <v>29</v>
      </c>
      <c r="D82" s="49"/>
      <c r="E82" s="49"/>
      <c r="F82" s="49"/>
      <c r="G82" s="49"/>
      <c r="H82" s="49"/>
      <c r="I82" s="49"/>
      <c r="J82" s="49"/>
      <c r="K82" s="49"/>
      <c r="L82" s="84" t="str">
        <f>IF(E11= "","",E11)</f>
        <v xml:space="preserve">Ing.arch.Otto Schneider  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39" t="s">
        <v>35</v>
      </c>
      <c r="AJ82" s="49"/>
      <c r="AK82" s="49"/>
      <c r="AL82" s="49"/>
      <c r="AM82" s="84" t="str">
        <f>IF(E17="","",E17)</f>
        <v>Prokeš</v>
      </c>
      <c r="AN82" s="84"/>
      <c r="AO82" s="84"/>
      <c r="AP82" s="84"/>
      <c r="AQ82" s="50"/>
      <c r="AS82" s="93" t="s">
        <v>61</v>
      </c>
      <c r="AT82" s="94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6"/>
    </row>
    <row r="83" s="1" customFormat="1">
      <c r="B83" s="48"/>
      <c r="C83" s="39" t="s">
        <v>33</v>
      </c>
      <c r="D83" s="49"/>
      <c r="E83" s="49"/>
      <c r="F83" s="49"/>
      <c r="G83" s="49"/>
      <c r="H83" s="49"/>
      <c r="I83" s="49"/>
      <c r="J83" s="49"/>
      <c r="K83" s="49"/>
      <c r="L83" s="84" t="str">
        <f>IF(E14= "Vyplň údaj","",E14)</f>
        <v/>
      </c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39" t="s">
        <v>37</v>
      </c>
      <c r="AJ83" s="49"/>
      <c r="AK83" s="49"/>
      <c r="AL83" s="49"/>
      <c r="AM83" s="84" t="str">
        <f>IF(E20="","",E20)</f>
        <v>Prokeš</v>
      </c>
      <c r="AN83" s="84"/>
      <c r="AO83" s="84"/>
      <c r="AP83" s="84"/>
      <c r="AQ83" s="50"/>
      <c r="AS83" s="97"/>
      <c r="AT83" s="98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100"/>
    </row>
    <row r="84" s="1" customFormat="1" ht="10.8" customHeight="1"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50"/>
      <c r="AS84" s="101"/>
      <c r="AT84" s="56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102"/>
    </row>
    <row r="85" s="1" customFormat="1" ht="29.28" customHeight="1">
      <c r="B85" s="48"/>
      <c r="C85" s="103" t="s">
        <v>62</v>
      </c>
      <c r="D85" s="104"/>
      <c r="E85" s="104"/>
      <c r="F85" s="104"/>
      <c r="G85" s="104"/>
      <c r="H85" s="105"/>
      <c r="I85" s="106" t="s">
        <v>63</v>
      </c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6" t="s">
        <v>64</v>
      </c>
      <c r="AH85" s="104"/>
      <c r="AI85" s="104"/>
      <c r="AJ85" s="104"/>
      <c r="AK85" s="104"/>
      <c r="AL85" s="104"/>
      <c r="AM85" s="104"/>
      <c r="AN85" s="106" t="s">
        <v>65</v>
      </c>
      <c r="AO85" s="104"/>
      <c r="AP85" s="107"/>
      <c r="AQ85" s="50"/>
      <c r="AS85" s="108" t="s">
        <v>66</v>
      </c>
      <c r="AT85" s="109" t="s">
        <v>67</v>
      </c>
      <c r="AU85" s="109" t="s">
        <v>68</v>
      </c>
      <c r="AV85" s="109" t="s">
        <v>69</v>
      </c>
      <c r="AW85" s="109" t="s">
        <v>70</v>
      </c>
      <c r="AX85" s="109" t="s">
        <v>71</v>
      </c>
      <c r="AY85" s="109" t="s">
        <v>72</v>
      </c>
      <c r="AZ85" s="109" t="s">
        <v>73</v>
      </c>
      <c r="BA85" s="109" t="s">
        <v>74</v>
      </c>
      <c r="BB85" s="109" t="s">
        <v>75</v>
      </c>
      <c r="BC85" s="109" t="s">
        <v>76</v>
      </c>
      <c r="BD85" s="109" t="s">
        <v>77</v>
      </c>
      <c r="BE85" s="109" t="s">
        <v>78</v>
      </c>
      <c r="BF85" s="110" t="s">
        <v>79</v>
      </c>
    </row>
    <row r="86" s="1" customFormat="1" ht="10.8" customHeight="1"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50"/>
      <c r="AS86" s="111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70"/>
    </row>
    <row r="87" s="4" customFormat="1" ht="32.4" customHeight="1">
      <c r="B87" s="86"/>
      <c r="C87" s="112" t="s">
        <v>80</v>
      </c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4">
        <f>ROUND(SUM(AG88:AG90),2)</f>
        <v>0</v>
      </c>
      <c r="AH87" s="114"/>
      <c r="AI87" s="114"/>
      <c r="AJ87" s="114"/>
      <c r="AK87" s="114"/>
      <c r="AL87" s="114"/>
      <c r="AM87" s="114"/>
      <c r="AN87" s="115">
        <f>SUM(AG87,AV87)</f>
        <v>0</v>
      </c>
      <c r="AO87" s="115"/>
      <c r="AP87" s="115"/>
      <c r="AQ87" s="90"/>
      <c r="AS87" s="116">
        <f>ROUND(SUM(AS88:AS90),2)</f>
        <v>0</v>
      </c>
      <c r="AT87" s="117">
        <f>ROUND(SUM(AT88:AT90),2)</f>
        <v>0</v>
      </c>
      <c r="AU87" s="118">
        <f>ROUND(SUM(AU88:AU90),2)</f>
        <v>0</v>
      </c>
      <c r="AV87" s="118">
        <f>ROUND(SUM(AX87:AY87),2)</f>
        <v>0</v>
      </c>
      <c r="AW87" s="119">
        <f>ROUND(SUM(AW88:AW90),5)</f>
        <v>0</v>
      </c>
      <c r="AX87" s="118">
        <f>ROUND(BB87*L33,2)</f>
        <v>0</v>
      </c>
      <c r="AY87" s="118">
        <f>ROUND(BC87*L34,2)</f>
        <v>0</v>
      </c>
      <c r="AZ87" s="118">
        <f>ROUND(BD87*L33,2)</f>
        <v>0</v>
      </c>
      <c r="BA87" s="118">
        <f>ROUND(BE87*L34,2)</f>
        <v>0</v>
      </c>
      <c r="BB87" s="118">
        <f>ROUND(SUM(BB88:BB90),2)</f>
        <v>0</v>
      </c>
      <c r="BC87" s="118">
        <f>ROUND(SUM(BC88:BC90),2)</f>
        <v>0</v>
      </c>
      <c r="BD87" s="118">
        <f>ROUND(SUM(BD88:BD90),2)</f>
        <v>0</v>
      </c>
      <c r="BE87" s="118">
        <f>ROUND(SUM(BE88:BE90),2)</f>
        <v>0</v>
      </c>
      <c r="BF87" s="120">
        <f>ROUND(SUM(BF88:BF90),2)</f>
        <v>0</v>
      </c>
      <c r="BS87" s="121" t="s">
        <v>81</v>
      </c>
      <c r="BT87" s="121" t="s">
        <v>82</v>
      </c>
      <c r="BU87" s="122" t="s">
        <v>83</v>
      </c>
      <c r="BV87" s="121" t="s">
        <v>84</v>
      </c>
      <c r="BW87" s="121" t="s">
        <v>85</v>
      </c>
      <c r="BX87" s="121" t="s">
        <v>86</v>
      </c>
    </row>
    <row r="88" s="5" customFormat="1" ht="16.5" customHeight="1">
      <c r="A88" s="123" t="s">
        <v>87</v>
      </c>
      <c r="B88" s="124"/>
      <c r="C88" s="125"/>
      <c r="D88" s="126" t="s">
        <v>88</v>
      </c>
      <c r="E88" s="126"/>
      <c r="F88" s="126"/>
      <c r="G88" s="126"/>
      <c r="H88" s="126"/>
      <c r="I88" s="127"/>
      <c r="J88" s="126" t="s">
        <v>89</v>
      </c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8">
        <f>'ZTI - Vnitřní rozvody ZTI'!M32</f>
        <v>0</v>
      </c>
      <c r="AH88" s="127"/>
      <c r="AI88" s="127"/>
      <c r="AJ88" s="127"/>
      <c r="AK88" s="127"/>
      <c r="AL88" s="127"/>
      <c r="AM88" s="127"/>
      <c r="AN88" s="128">
        <f>SUM(AG88,AV88)</f>
        <v>0</v>
      </c>
      <c r="AO88" s="127"/>
      <c r="AP88" s="127"/>
      <c r="AQ88" s="129"/>
      <c r="AS88" s="130">
        <f>'ZTI - Vnitřní rozvody ZTI'!M28</f>
        <v>0</v>
      </c>
      <c r="AT88" s="131">
        <f>'ZTI - Vnitřní rozvody ZTI'!M29</f>
        <v>0</v>
      </c>
      <c r="AU88" s="131">
        <f>'ZTI - Vnitřní rozvody ZTI'!M30</f>
        <v>0</v>
      </c>
      <c r="AV88" s="131">
        <f>ROUND(SUM(AX88:AY88),2)</f>
        <v>0</v>
      </c>
      <c r="AW88" s="132">
        <f>'ZTI - Vnitřní rozvody ZTI'!Z128</f>
        <v>0</v>
      </c>
      <c r="AX88" s="131">
        <f>'ZTI - Vnitřní rozvody ZTI'!M34</f>
        <v>0</v>
      </c>
      <c r="AY88" s="131">
        <f>'ZTI - Vnitřní rozvody ZTI'!M35</f>
        <v>0</v>
      </c>
      <c r="AZ88" s="131">
        <f>'ZTI - Vnitřní rozvody ZTI'!M36</f>
        <v>0</v>
      </c>
      <c r="BA88" s="131">
        <f>'ZTI - Vnitřní rozvody ZTI'!M37</f>
        <v>0</v>
      </c>
      <c r="BB88" s="131">
        <f>'ZTI - Vnitřní rozvody ZTI'!H34</f>
        <v>0</v>
      </c>
      <c r="BC88" s="131">
        <f>'ZTI - Vnitřní rozvody ZTI'!H35</f>
        <v>0</v>
      </c>
      <c r="BD88" s="131">
        <f>'ZTI - Vnitřní rozvody ZTI'!H36</f>
        <v>0</v>
      </c>
      <c r="BE88" s="131">
        <f>'ZTI - Vnitřní rozvody ZTI'!H37</f>
        <v>0</v>
      </c>
      <c r="BF88" s="133">
        <f>'ZTI - Vnitřní rozvody ZTI'!H38</f>
        <v>0</v>
      </c>
      <c r="BT88" s="134" t="s">
        <v>90</v>
      </c>
      <c r="BV88" s="134" t="s">
        <v>84</v>
      </c>
      <c r="BW88" s="134" t="s">
        <v>91</v>
      </c>
      <c r="BX88" s="134" t="s">
        <v>85</v>
      </c>
    </row>
    <row r="89" s="5" customFormat="1" ht="31.5" customHeight="1">
      <c r="A89" s="123" t="s">
        <v>87</v>
      </c>
      <c r="B89" s="124"/>
      <c r="C89" s="125"/>
      <c r="D89" s="126" t="s">
        <v>92</v>
      </c>
      <c r="E89" s="126"/>
      <c r="F89" s="126"/>
      <c r="G89" s="126"/>
      <c r="H89" s="126"/>
      <c r="I89" s="127"/>
      <c r="J89" s="126" t="s">
        <v>93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8">
        <f>'Venk_kanal - Venkovní kan...'!M32</f>
        <v>0</v>
      </c>
      <c r="AH89" s="127"/>
      <c r="AI89" s="127"/>
      <c r="AJ89" s="127"/>
      <c r="AK89" s="127"/>
      <c r="AL89" s="127"/>
      <c r="AM89" s="127"/>
      <c r="AN89" s="128">
        <f>SUM(AG89,AV89)</f>
        <v>0</v>
      </c>
      <c r="AO89" s="127"/>
      <c r="AP89" s="127"/>
      <c r="AQ89" s="129"/>
      <c r="AS89" s="130">
        <f>'Venk_kanal - Venkovní kan...'!M28</f>
        <v>0</v>
      </c>
      <c r="AT89" s="131">
        <f>'Venk_kanal - Venkovní kan...'!M29</f>
        <v>0</v>
      </c>
      <c r="AU89" s="131">
        <f>'Venk_kanal - Venkovní kan...'!M30</f>
        <v>0</v>
      </c>
      <c r="AV89" s="131">
        <f>ROUND(SUM(AX89:AY89),2)</f>
        <v>0</v>
      </c>
      <c r="AW89" s="132">
        <f>'Venk_kanal - Venkovní kan...'!Z120</f>
        <v>0</v>
      </c>
      <c r="AX89" s="131">
        <f>'Venk_kanal - Venkovní kan...'!M34</f>
        <v>0</v>
      </c>
      <c r="AY89" s="131">
        <f>'Venk_kanal - Venkovní kan...'!M35</f>
        <v>0</v>
      </c>
      <c r="AZ89" s="131">
        <f>'Venk_kanal - Venkovní kan...'!M36</f>
        <v>0</v>
      </c>
      <c r="BA89" s="131">
        <f>'Venk_kanal - Venkovní kan...'!M37</f>
        <v>0</v>
      </c>
      <c r="BB89" s="131">
        <f>'Venk_kanal - Venkovní kan...'!H34</f>
        <v>0</v>
      </c>
      <c r="BC89" s="131">
        <f>'Venk_kanal - Venkovní kan...'!H35</f>
        <v>0</v>
      </c>
      <c r="BD89" s="131">
        <f>'Venk_kanal - Venkovní kan...'!H36</f>
        <v>0</v>
      </c>
      <c r="BE89" s="131">
        <f>'Venk_kanal - Venkovní kan...'!H37</f>
        <v>0</v>
      </c>
      <c r="BF89" s="133">
        <f>'Venk_kanal - Venkovní kan...'!H38</f>
        <v>0</v>
      </c>
      <c r="BT89" s="134" t="s">
        <v>90</v>
      </c>
      <c r="BV89" s="134" t="s">
        <v>84</v>
      </c>
      <c r="BW89" s="134" t="s">
        <v>94</v>
      </c>
      <c r="BX89" s="134" t="s">
        <v>85</v>
      </c>
    </row>
    <row r="90" s="5" customFormat="1" ht="31.5" customHeight="1">
      <c r="A90" s="123" t="s">
        <v>87</v>
      </c>
      <c r="B90" s="124"/>
      <c r="C90" s="125"/>
      <c r="D90" s="126" t="s">
        <v>95</v>
      </c>
      <c r="E90" s="126"/>
      <c r="F90" s="126"/>
      <c r="G90" s="126"/>
      <c r="H90" s="126"/>
      <c r="I90" s="127"/>
      <c r="J90" s="126" t="s">
        <v>96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8">
        <f>'Příp_vody - Přípojka vody'!M32</f>
        <v>0</v>
      </c>
      <c r="AH90" s="127"/>
      <c r="AI90" s="127"/>
      <c r="AJ90" s="127"/>
      <c r="AK90" s="127"/>
      <c r="AL90" s="127"/>
      <c r="AM90" s="127"/>
      <c r="AN90" s="128">
        <f>SUM(AG90,AV90)</f>
        <v>0</v>
      </c>
      <c r="AO90" s="127"/>
      <c r="AP90" s="127"/>
      <c r="AQ90" s="129"/>
      <c r="AS90" s="135">
        <f>'Příp_vody - Přípojka vody'!M28</f>
        <v>0</v>
      </c>
      <c r="AT90" s="136">
        <f>'Příp_vody - Přípojka vody'!M29</f>
        <v>0</v>
      </c>
      <c r="AU90" s="136">
        <f>'Příp_vody - Přípojka vody'!M30</f>
        <v>0</v>
      </c>
      <c r="AV90" s="136">
        <f>ROUND(SUM(AX90:AY90),2)</f>
        <v>0</v>
      </c>
      <c r="AW90" s="137">
        <f>'Příp_vody - Přípojka vody'!Z122</f>
        <v>0</v>
      </c>
      <c r="AX90" s="136">
        <f>'Příp_vody - Přípojka vody'!M34</f>
        <v>0</v>
      </c>
      <c r="AY90" s="136">
        <f>'Příp_vody - Přípojka vody'!M35</f>
        <v>0</v>
      </c>
      <c r="AZ90" s="136">
        <f>'Příp_vody - Přípojka vody'!M36</f>
        <v>0</v>
      </c>
      <c r="BA90" s="136">
        <f>'Příp_vody - Přípojka vody'!M37</f>
        <v>0</v>
      </c>
      <c r="BB90" s="136">
        <f>'Příp_vody - Přípojka vody'!H34</f>
        <v>0</v>
      </c>
      <c r="BC90" s="136">
        <f>'Příp_vody - Přípojka vody'!H35</f>
        <v>0</v>
      </c>
      <c r="BD90" s="136">
        <f>'Příp_vody - Přípojka vody'!H36</f>
        <v>0</v>
      </c>
      <c r="BE90" s="136">
        <f>'Příp_vody - Přípojka vody'!H37</f>
        <v>0</v>
      </c>
      <c r="BF90" s="138">
        <f>'Příp_vody - Přípojka vody'!H38</f>
        <v>0</v>
      </c>
      <c r="BT90" s="134" t="s">
        <v>90</v>
      </c>
      <c r="BV90" s="134" t="s">
        <v>84</v>
      </c>
      <c r="BW90" s="134" t="s">
        <v>97</v>
      </c>
      <c r="BX90" s="134" t="s">
        <v>85</v>
      </c>
    </row>
    <row r="91">
      <c r="B91" s="27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0"/>
    </row>
    <row r="92" s="1" customFormat="1" ht="30" customHeight="1">
      <c r="B92" s="48"/>
      <c r="C92" s="112" t="s">
        <v>98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115">
        <f>ROUND(SUM(AG93:AG96),2)</f>
        <v>0</v>
      </c>
      <c r="AH92" s="115"/>
      <c r="AI92" s="115"/>
      <c r="AJ92" s="115"/>
      <c r="AK92" s="115"/>
      <c r="AL92" s="115"/>
      <c r="AM92" s="115"/>
      <c r="AN92" s="115">
        <f>ROUND(SUM(AN93:AN96),2)</f>
        <v>0</v>
      </c>
      <c r="AO92" s="115"/>
      <c r="AP92" s="115"/>
      <c r="AQ92" s="50"/>
      <c r="AS92" s="108" t="s">
        <v>99</v>
      </c>
      <c r="AT92" s="109" t="s">
        <v>100</v>
      </c>
      <c r="AU92" s="109" t="s">
        <v>44</v>
      </c>
      <c r="AV92" s="110" t="s">
        <v>69</v>
      </c>
    </row>
    <row r="93" s="1" customFormat="1" ht="19.92" customHeight="1">
      <c r="B93" s="48"/>
      <c r="C93" s="49"/>
      <c r="D93" s="139" t="s">
        <v>101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140">
        <f>ROUND(AG87*AS93,2)</f>
        <v>0</v>
      </c>
      <c r="AH93" s="141"/>
      <c r="AI93" s="141"/>
      <c r="AJ93" s="141"/>
      <c r="AK93" s="141"/>
      <c r="AL93" s="141"/>
      <c r="AM93" s="141"/>
      <c r="AN93" s="141">
        <f>ROUND(AG93+AV93,2)</f>
        <v>0</v>
      </c>
      <c r="AO93" s="141"/>
      <c r="AP93" s="141"/>
      <c r="AQ93" s="50"/>
      <c r="AS93" s="142">
        <v>0</v>
      </c>
      <c r="AT93" s="143" t="s">
        <v>102</v>
      </c>
      <c r="AU93" s="143" t="s">
        <v>45</v>
      </c>
      <c r="AV93" s="144">
        <f>ROUND(IF(AU93="základní",AG93*L33,IF(AU93="snížená",AG93*L34,0)),2)</f>
        <v>0</v>
      </c>
      <c r="BV93" s="23" t="s">
        <v>103</v>
      </c>
      <c r="BY93" s="145">
        <f>IF(AU93="základní",AV93,0)</f>
        <v>0</v>
      </c>
      <c r="BZ93" s="145">
        <f>IF(AU93="snížená",AV93,0)</f>
        <v>0</v>
      </c>
      <c r="CA93" s="145">
        <v>0</v>
      </c>
      <c r="CB93" s="145">
        <v>0</v>
      </c>
      <c r="CC93" s="145">
        <v>0</v>
      </c>
      <c r="CD93" s="145">
        <f>IF(AU93="základní",AG93,0)</f>
        <v>0</v>
      </c>
      <c r="CE93" s="145">
        <f>IF(AU93="snížená",AG93,0)</f>
        <v>0</v>
      </c>
      <c r="CF93" s="145">
        <f>IF(AU93="zákl. přenesená",AG93,0)</f>
        <v>0</v>
      </c>
      <c r="CG93" s="145">
        <f>IF(AU93="sníž. přenesená",AG93,0)</f>
        <v>0</v>
      </c>
      <c r="CH93" s="145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>x</v>
      </c>
    </row>
    <row r="94" s="1" customFormat="1" ht="19.92" customHeight="1">
      <c r="B94" s="48"/>
      <c r="C94" s="49"/>
      <c r="D94" s="146" t="s">
        <v>104</v>
      </c>
      <c r="E94" s="139"/>
      <c r="F94" s="139"/>
      <c r="G94" s="139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49"/>
      <c r="AD94" s="49"/>
      <c r="AE94" s="49"/>
      <c r="AF94" s="49"/>
      <c r="AG94" s="140">
        <f>AG87*AS94</f>
        <v>0</v>
      </c>
      <c r="AH94" s="141"/>
      <c r="AI94" s="141"/>
      <c r="AJ94" s="141"/>
      <c r="AK94" s="141"/>
      <c r="AL94" s="141"/>
      <c r="AM94" s="141"/>
      <c r="AN94" s="141">
        <f>AG94+AV94</f>
        <v>0</v>
      </c>
      <c r="AO94" s="141"/>
      <c r="AP94" s="141"/>
      <c r="AQ94" s="50"/>
      <c r="AS94" s="147">
        <v>0</v>
      </c>
      <c r="AT94" s="148" t="s">
        <v>102</v>
      </c>
      <c r="AU94" s="148" t="s">
        <v>45</v>
      </c>
      <c r="AV94" s="149">
        <f>ROUND(IF(AU94="nulová",0,IF(OR(AU94="základní",AU94="zákl. přenesená"),AG94*L33,AG94*L34)),2)</f>
        <v>0</v>
      </c>
      <c r="BV94" s="23" t="s">
        <v>105</v>
      </c>
      <c r="BY94" s="145">
        <f>IF(AU94="základní",AV94,0)</f>
        <v>0</v>
      </c>
      <c r="BZ94" s="145">
        <f>IF(AU94="snížená",AV94,0)</f>
        <v>0</v>
      </c>
      <c r="CA94" s="145">
        <f>IF(AU94="zákl. přenesená",AV94,0)</f>
        <v>0</v>
      </c>
      <c r="CB94" s="145">
        <f>IF(AU94="sníž. přenesená",AV94,0)</f>
        <v>0</v>
      </c>
      <c r="CC94" s="145">
        <f>IF(AU94="nulová",AV94,0)</f>
        <v>0</v>
      </c>
      <c r="CD94" s="145">
        <f>IF(AU94="základní",AG94,0)</f>
        <v>0</v>
      </c>
      <c r="CE94" s="145">
        <f>IF(AU94="snížená",AG94,0)</f>
        <v>0</v>
      </c>
      <c r="CF94" s="145">
        <f>IF(AU94="zákl. přenesená",AG94,0)</f>
        <v>0</v>
      </c>
      <c r="CG94" s="145">
        <f>IF(AU94="sníž. přenesená",AG94,0)</f>
        <v>0</v>
      </c>
      <c r="CH94" s="145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9.92" customHeight="1">
      <c r="B95" s="48"/>
      <c r="C95" s="49"/>
      <c r="D95" s="146" t="s">
        <v>104</v>
      </c>
      <c r="E95" s="139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49"/>
      <c r="AD95" s="49"/>
      <c r="AE95" s="49"/>
      <c r="AF95" s="49"/>
      <c r="AG95" s="140">
        <f>AG87*AS95</f>
        <v>0</v>
      </c>
      <c r="AH95" s="141"/>
      <c r="AI95" s="141"/>
      <c r="AJ95" s="141"/>
      <c r="AK95" s="141"/>
      <c r="AL95" s="141"/>
      <c r="AM95" s="141"/>
      <c r="AN95" s="141">
        <f>AG95+AV95</f>
        <v>0</v>
      </c>
      <c r="AO95" s="141"/>
      <c r="AP95" s="141"/>
      <c r="AQ95" s="50"/>
      <c r="AS95" s="147">
        <v>0</v>
      </c>
      <c r="AT95" s="148" t="s">
        <v>102</v>
      </c>
      <c r="AU95" s="148" t="s">
        <v>45</v>
      </c>
      <c r="AV95" s="149">
        <f>ROUND(IF(AU95="nulová",0,IF(OR(AU95="základní",AU95="zákl. přenesená"),AG95*L33,AG95*L34)),2)</f>
        <v>0</v>
      </c>
      <c r="BV95" s="23" t="s">
        <v>105</v>
      </c>
      <c r="BY95" s="145">
        <f>IF(AU95="základní",AV95,0)</f>
        <v>0</v>
      </c>
      <c r="BZ95" s="145">
        <f>IF(AU95="snížená",AV95,0)</f>
        <v>0</v>
      </c>
      <c r="CA95" s="145">
        <f>IF(AU95="zákl. přenesená",AV95,0)</f>
        <v>0</v>
      </c>
      <c r="CB95" s="145">
        <f>IF(AU95="sníž. přenesená",AV95,0)</f>
        <v>0</v>
      </c>
      <c r="CC95" s="145">
        <f>IF(AU95="nulová",AV95,0)</f>
        <v>0</v>
      </c>
      <c r="CD95" s="145">
        <f>IF(AU95="základní",AG95,0)</f>
        <v>0</v>
      </c>
      <c r="CE95" s="145">
        <f>IF(AU95="snížená",AG95,0)</f>
        <v>0</v>
      </c>
      <c r="CF95" s="145">
        <f>IF(AU95="zákl. přenesená",AG95,0)</f>
        <v>0</v>
      </c>
      <c r="CG95" s="145">
        <f>IF(AU95="sníž. přenesená",AG95,0)</f>
        <v>0</v>
      </c>
      <c r="CH95" s="145">
        <f>IF(AU95="nulová",AG95,0)</f>
        <v>0</v>
      </c>
      <c r="CI95" s="23">
        <f>IF(AU95="základní",1,IF(AU95="snížená",2,IF(AU95="zákl. přenesená",4,IF(AU95="sníž. přenesená",5,3))))</f>
        <v>1</v>
      </c>
      <c r="CJ95" s="23">
        <f>IF(AT95="stavební čast",1,IF(8895="investiční čast",2,3))</f>
        <v>1</v>
      </c>
      <c r="CK95" s="23" t="str">
        <f>IF(D95="Vyplň vlastní","","x")</f>
        <v/>
      </c>
    </row>
    <row r="96" s="1" customFormat="1" ht="19.92" customHeight="1">
      <c r="B96" s="48"/>
      <c r="C96" s="49"/>
      <c r="D96" s="146" t="s">
        <v>104</v>
      </c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49"/>
      <c r="AD96" s="49"/>
      <c r="AE96" s="49"/>
      <c r="AF96" s="49"/>
      <c r="AG96" s="140">
        <f>AG87*AS96</f>
        <v>0</v>
      </c>
      <c r="AH96" s="141"/>
      <c r="AI96" s="141"/>
      <c r="AJ96" s="141"/>
      <c r="AK96" s="141"/>
      <c r="AL96" s="141"/>
      <c r="AM96" s="141"/>
      <c r="AN96" s="141">
        <f>AG96+AV96</f>
        <v>0</v>
      </c>
      <c r="AO96" s="141"/>
      <c r="AP96" s="141"/>
      <c r="AQ96" s="50"/>
      <c r="AS96" s="150">
        <v>0</v>
      </c>
      <c r="AT96" s="151" t="s">
        <v>102</v>
      </c>
      <c r="AU96" s="151" t="s">
        <v>45</v>
      </c>
      <c r="AV96" s="152">
        <f>ROUND(IF(AU96="nulová",0,IF(OR(AU96="základní",AU96="zákl. přenesená"),AG96*L33,AG96*L34)),2)</f>
        <v>0</v>
      </c>
      <c r="BV96" s="23" t="s">
        <v>105</v>
      </c>
      <c r="BY96" s="145">
        <f>IF(AU96="základní",AV96,0)</f>
        <v>0</v>
      </c>
      <c r="BZ96" s="145">
        <f>IF(AU96="snížená",AV96,0)</f>
        <v>0</v>
      </c>
      <c r="CA96" s="145">
        <f>IF(AU96="zákl. přenesená",AV96,0)</f>
        <v>0</v>
      </c>
      <c r="CB96" s="145">
        <f>IF(AU96="sníž. přenesená",AV96,0)</f>
        <v>0</v>
      </c>
      <c r="CC96" s="145">
        <f>IF(AU96="nulová",AV96,0)</f>
        <v>0</v>
      </c>
      <c r="CD96" s="145">
        <f>IF(AU96="základní",AG96,0)</f>
        <v>0</v>
      </c>
      <c r="CE96" s="145">
        <f>IF(AU96="snížená",AG96,0)</f>
        <v>0</v>
      </c>
      <c r="CF96" s="145">
        <f>IF(AU96="zákl. přenesená",AG96,0)</f>
        <v>0</v>
      </c>
      <c r="CG96" s="145">
        <f>IF(AU96="sníž. přenesená",AG96,0)</f>
        <v>0</v>
      </c>
      <c r="CH96" s="145">
        <f>IF(AU96="nulová",AG96,0)</f>
        <v>0</v>
      </c>
      <c r="CI96" s="23">
        <f>IF(AU96="základní",1,IF(AU96="snížená",2,IF(AU96="zákl. přenesená",4,IF(AU96="sníž. přenesená",5,3))))</f>
        <v>1</v>
      </c>
      <c r="CJ96" s="23">
        <f>IF(AT96="stavební čast",1,IF(8896="investiční čast",2,3))</f>
        <v>1</v>
      </c>
      <c r="CK96" s="23" t="str">
        <f>IF(D96="Vyplň vlastní","","x")</f>
        <v/>
      </c>
    </row>
    <row r="97" s="1" customFormat="1" ht="10.8" customHeight="1"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50"/>
    </row>
    <row r="98" s="1" customFormat="1" ht="30" customHeight="1">
      <c r="B98" s="48"/>
      <c r="C98" s="153" t="s">
        <v>106</v>
      </c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5">
        <f>ROUND(AG87+AG92,2)</f>
        <v>0</v>
      </c>
      <c r="AH98" s="155"/>
      <c r="AI98" s="155"/>
      <c r="AJ98" s="155"/>
      <c r="AK98" s="155"/>
      <c r="AL98" s="155"/>
      <c r="AM98" s="155"/>
      <c r="AN98" s="155">
        <f>AN87+AN92</f>
        <v>0</v>
      </c>
      <c r="AO98" s="155"/>
      <c r="AP98" s="155"/>
      <c r="AQ98" s="50"/>
    </row>
    <row r="99" s="1" customFormat="1" ht="6.96" customHeight="1">
      <c r="B99" s="77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9"/>
    </row>
  </sheetData>
  <sheetProtection sheet="1" formatColumns="0" formatRows="0" objects="1" scenarios="1" spinCount="10" saltValue="TItuCFb9vV7gisyKiJ4vlTlNeyRfGv8pRjOiQjHScfyXR/ooPKr5Hm7am0y20Oyd1qaNJSiSlFmWf5CRNR0axQ==" hashValue="Xhs6ATSEI0Tj1OGbxcR9VmWIrMdeBTbXatdDenDqfcpMxkhfIwOTXxNbqtUvQvGVaGwnYHojGxlEfdfA9h0Z1Q==" algorithmName="SHA-512" password="CC35"/>
  <mergeCells count="68"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L36:O36"/>
    <mergeCell ref="W36:AE36"/>
    <mergeCell ref="AK36:AO36"/>
    <mergeCell ref="L37:O37"/>
    <mergeCell ref="W37:AE37"/>
    <mergeCell ref="AK37:AO37"/>
    <mergeCell ref="X39:AB39"/>
    <mergeCell ref="AK39:AO39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3:AM93"/>
    <mergeCell ref="AN93:AP93"/>
    <mergeCell ref="D94:AB94"/>
    <mergeCell ref="AG94:AM94"/>
    <mergeCell ref="AN94:AP94"/>
    <mergeCell ref="D95:AB95"/>
    <mergeCell ref="AG95:AM95"/>
    <mergeCell ref="AN95:AP95"/>
    <mergeCell ref="D96:AB96"/>
    <mergeCell ref="AG96:AM96"/>
    <mergeCell ref="AN96:AP96"/>
    <mergeCell ref="AG87:AM87"/>
    <mergeCell ref="AN87:AP87"/>
    <mergeCell ref="AG92:AM92"/>
    <mergeCell ref="AN92:AP92"/>
    <mergeCell ref="AG98:AM98"/>
    <mergeCell ref="AN98:AP98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ZTI - Vnitřní rozvody ZTI'!C2" display="/"/>
    <hyperlink ref="A89" location="'Venk_kanal - Venkovní kan...'!C2" display="/"/>
    <hyperlink ref="A90" location="'Příp_vody - Přípojka vody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107</v>
      </c>
      <c r="G1" s="16"/>
      <c r="H1" s="157" t="s">
        <v>108</v>
      </c>
      <c r="I1" s="157"/>
      <c r="J1" s="157"/>
      <c r="K1" s="157"/>
      <c r="L1" s="16" t="s">
        <v>109</v>
      </c>
      <c r="M1" s="14"/>
      <c r="N1" s="14"/>
      <c r="O1" s="15" t="s">
        <v>110</v>
      </c>
      <c r="P1" s="14"/>
      <c r="Q1" s="14"/>
      <c r="R1" s="14"/>
      <c r="S1" s="16" t="s">
        <v>111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8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9</v>
      </c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112</v>
      </c>
    </row>
    <row r="4" ht="36.96" customHeight="1">
      <c r="B4" s="27"/>
      <c r="C4" s="28" t="s">
        <v>113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14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20</v>
      </c>
      <c r="E6" s="32"/>
      <c r="F6" s="158" t="str">
        <f>'Rekapitulace stavby'!K6</f>
        <v>TĚLOCVIČNA pro ZŠ v Samotíškách, ul.Podhůry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8"/>
      <c r="C7" s="49"/>
      <c r="D7" s="36" t="s">
        <v>114</v>
      </c>
      <c r="E7" s="49"/>
      <c r="F7" s="37" t="s">
        <v>115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39" t="s">
        <v>22</v>
      </c>
      <c r="E8" s="49"/>
      <c r="F8" s="34" t="s">
        <v>23</v>
      </c>
      <c r="G8" s="49"/>
      <c r="H8" s="49"/>
      <c r="I8" s="49"/>
      <c r="J8" s="49"/>
      <c r="K8" s="49"/>
      <c r="L8" s="49"/>
      <c r="M8" s="39" t="s">
        <v>24</v>
      </c>
      <c r="N8" s="49"/>
      <c r="O8" s="34" t="s">
        <v>23</v>
      </c>
      <c r="P8" s="49"/>
      <c r="Q8" s="49"/>
      <c r="R8" s="50"/>
    </row>
    <row r="9" s="1" customFormat="1" ht="14.4" customHeight="1">
      <c r="B9" s="48"/>
      <c r="C9" s="49"/>
      <c r="D9" s="39" t="s">
        <v>25</v>
      </c>
      <c r="E9" s="49"/>
      <c r="F9" s="34" t="s">
        <v>26</v>
      </c>
      <c r="G9" s="49"/>
      <c r="H9" s="49"/>
      <c r="I9" s="49"/>
      <c r="J9" s="49"/>
      <c r="K9" s="49"/>
      <c r="L9" s="49"/>
      <c r="M9" s="39" t="s">
        <v>27</v>
      </c>
      <c r="N9" s="49"/>
      <c r="O9" s="159" t="str">
        <f>'Rekapitulace stavby'!AN8</f>
        <v>8. 4. 2019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39" t="s">
        <v>29</v>
      </c>
      <c r="E11" s="49"/>
      <c r="F11" s="49"/>
      <c r="G11" s="49"/>
      <c r="H11" s="49"/>
      <c r="I11" s="49"/>
      <c r="J11" s="49"/>
      <c r="K11" s="49"/>
      <c r="L11" s="49"/>
      <c r="M11" s="39" t="s">
        <v>30</v>
      </c>
      <c r="N11" s="49"/>
      <c r="O11" s="34" t="s">
        <v>23</v>
      </c>
      <c r="P11" s="34"/>
      <c r="Q11" s="49"/>
      <c r="R11" s="50"/>
    </row>
    <row r="12" s="1" customFormat="1" ht="18" customHeight="1">
      <c r="B12" s="48"/>
      <c r="C12" s="49"/>
      <c r="D12" s="49"/>
      <c r="E12" s="34" t="s">
        <v>31</v>
      </c>
      <c r="F12" s="49"/>
      <c r="G12" s="49"/>
      <c r="H12" s="49"/>
      <c r="I12" s="49"/>
      <c r="J12" s="49"/>
      <c r="K12" s="49"/>
      <c r="L12" s="49"/>
      <c r="M12" s="39" t="s">
        <v>32</v>
      </c>
      <c r="N12" s="49"/>
      <c r="O12" s="34" t="s">
        <v>23</v>
      </c>
      <c r="P12" s="34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39" t="s">
        <v>33</v>
      </c>
      <c r="E14" s="49"/>
      <c r="F14" s="49"/>
      <c r="G14" s="49"/>
      <c r="H14" s="49"/>
      <c r="I14" s="49"/>
      <c r="J14" s="49"/>
      <c r="K14" s="49"/>
      <c r="L14" s="49"/>
      <c r="M14" s="39" t="s">
        <v>30</v>
      </c>
      <c r="N14" s="49"/>
      <c r="O14" s="40" t="str">
        <f>IF('Rekapitulace stavby'!AN13="","",'Rekapitulace stavby'!AN13)</f>
        <v>Vyplň údaj</v>
      </c>
      <c r="P14" s="34"/>
      <c r="Q14" s="49"/>
      <c r="R14" s="50"/>
    </row>
    <row r="15" s="1" customFormat="1" ht="18" customHeight="1">
      <c r="B15" s="48"/>
      <c r="C15" s="49"/>
      <c r="D15" s="49"/>
      <c r="E15" s="40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39" t="s">
        <v>32</v>
      </c>
      <c r="N15" s="49"/>
      <c r="O15" s="40" t="str">
        <f>IF('Rekapitulace stavby'!AN14="","",'Rekapitulace stavby'!AN14)</f>
        <v>Vyplň údaj</v>
      </c>
      <c r="P15" s="34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39" t="s">
        <v>35</v>
      </c>
      <c r="E17" s="49"/>
      <c r="F17" s="49"/>
      <c r="G17" s="49"/>
      <c r="H17" s="49"/>
      <c r="I17" s="49"/>
      <c r="J17" s="49"/>
      <c r="K17" s="49"/>
      <c r="L17" s="49"/>
      <c r="M17" s="39" t="s">
        <v>30</v>
      </c>
      <c r="N17" s="49"/>
      <c r="O17" s="34" t="s">
        <v>23</v>
      </c>
      <c r="P17" s="34"/>
      <c r="Q17" s="49"/>
      <c r="R17" s="50"/>
    </row>
    <row r="18" s="1" customFormat="1" ht="18" customHeight="1">
      <c r="B18" s="48"/>
      <c r="C18" s="49"/>
      <c r="D18" s="49"/>
      <c r="E18" s="34" t="s">
        <v>36</v>
      </c>
      <c r="F18" s="49"/>
      <c r="G18" s="49"/>
      <c r="H18" s="49"/>
      <c r="I18" s="49"/>
      <c r="J18" s="49"/>
      <c r="K18" s="49"/>
      <c r="L18" s="49"/>
      <c r="M18" s="39" t="s">
        <v>32</v>
      </c>
      <c r="N18" s="49"/>
      <c r="O18" s="34" t="s">
        <v>23</v>
      </c>
      <c r="P18" s="34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39" t="s">
        <v>37</v>
      </c>
      <c r="E20" s="49"/>
      <c r="F20" s="49"/>
      <c r="G20" s="49"/>
      <c r="H20" s="49"/>
      <c r="I20" s="49"/>
      <c r="J20" s="49"/>
      <c r="K20" s="49"/>
      <c r="L20" s="49"/>
      <c r="M20" s="39" t="s">
        <v>30</v>
      </c>
      <c r="N20" s="49"/>
      <c r="O20" s="34" t="s">
        <v>23</v>
      </c>
      <c r="P20" s="34"/>
      <c r="Q20" s="49"/>
      <c r="R20" s="50"/>
    </row>
    <row r="21" s="1" customFormat="1" ht="18" customHeight="1">
      <c r="B21" s="48"/>
      <c r="C21" s="49"/>
      <c r="D21" s="49"/>
      <c r="E21" s="34" t="s">
        <v>36</v>
      </c>
      <c r="F21" s="49"/>
      <c r="G21" s="49"/>
      <c r="H21" s="49"/>
      <c r="I21" s="49"/>
      <c r="J21" s="49"/>
      <c r="K21" s="49"/>
      <c r="L21" s="49"/>
      <c r="M21" s="39" t="s">
        <v>32</v>
      </c>
      <c r="N21" s="49"/>
      <c r="O21" s="34" t="s">
        <v>23</v>
      </c>
      <c r="P21" s="34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39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3" t="s">
        <v>23</v>
      </c>
      <c r="F24" s="43"/>
      <c r="G24" s="43"/>
      <c r="H24" s="43"/>
      <c r="I24" s="43"/>
      <c r="J24" s="43"/>
      <c r="K24" s="43"/>
      <c r="L24" s="43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1" t="s">
        <v>116</v>
      </c>
      <c r="E27" s="49"/>
      <c r="F27" s="49"/>
      <c r="G27" s="49"/>
      <c r="H27" s="49"/>
      <c r="I27" s="49"/>
      <c r="J27" s="49"/>
      <c r="K27" s="49"/>
      <c r="L27" s="49"/>
      <c r="M27" s="46">
        <f>M88</f>
        <v>0</v>
      </c>
      <c r="N27" s="46"/>
      <c r="O27" s="46"/>
      <c r="P27" s="46"/>
      <c r="Q27" s="49"/>
      <c r="R27" s="50"/>
    </row>
    <row r="28" s="1" customFormat="1">
      <c r="B28" s="48"/>
      <c r="C28" s="49"/>
      <c r="D28" s="49"/>
      <c r="E28" s="39" t="s">
        <v>40</v>
      </c>
      <c r="F28" s="49"/>
      <c r="G28" s="49"/>
      <c r="H28" s="49"/>
      <c r="I28" s="49"/>
      <c r="J28" s="49"/>
      <c r="K28" s="49"/>
      <c r="L28" s="49"/>
      <c r="M28" s="47">
        <f>H88</f>
        <v>0</v>
      </c>
      <c r="N28" s="47"/>
      <c r="O28" s="47"/>
      <c r="P28" s="47"/>
      <c r="Q28" s="49"/>
      <c r="R28" s="50"/>
    </row>
    <row r="29" s="1" customFormat="1">
      <c r="B29" s="48"/>
      <c r="C29" s="49"/>
      <c r="D29" s="49"/>
      <c r="E29" s="39" t="s">
        <v>41</v>
      </c>
      <c r="F29" s="49"/>
      <c r="G29" s="49"/>
      <c r="H29" s="49"/>
      <c r="I29" s="49"/>
      <c r="J29" s="49"/>
      <c r="K29" s="49"/>
      <c r="L29" s="49"/>
      <c r="M29" s="47">
        <f>K88</f>
        <v>0</v>
      </c>
      <c r="N29" s="47"/>
      <c r="O29" s="47"/>
      <c r="P29" s="47"/>
      <c r="Q29" s="49"/>
      <c r="R29" s="50"/>
    </row>
    <row r="30" s="1" customFormat="1" ht="14.4" customHeight="1">
      <c r="B30" s="48"/>
      <c r="C30" s="49"/>
      <c r="D30" s="45" t="s">
        <v>101</v>
      </c>
      <c r="E30" s="49"/>
      <c r="F30" s="49"/>
      <c r="G30" s="49"/>
      <c r="H30" s="49"/>
      <c r="I30" s="49"/>
      <c r="J30" s="49"/>
      <c r="K30" s="49"/>
      <c r="L30" s="49"/>
      <c r="M30" s="46">
        <f>M103</f>
        <v>0</v>
      </c>
      <c r="N30" s="46"/>
      <c r="O30" s="46"/>
      <c r="P30" s="46"/>
      <c r="Q30" s="49"/>
      <c r="R30" s="50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50"/>
    </row>
    <row r="32" s="1" customFormat="1" ht="25.44" customHeight="1">
      <c r="B32" s="48"/>
      <c r="C32" s="49"/>
      <c r="D32" s="162" t="s">
        <v>43</v>
      </c>
      <c r="E32" s="49"/>
      <c r="F32" s="49"/>
      <c r="G32" s="49"/>
      <c r="H32" s="49"/>
      <c r="I32" s="49"/>
      <c r="J32" s="49"/>
      <c r="K32" s="49"/>
      <c r="L32" s="49"/>
      <c r="M32" s="163">
        <f>ROUND(M27+M30,2)</f>
        <v>0</v>
      </c>
      <c r="N32" s="49"/>
      <c r="O32" s="49"/>
      <c r="P32" s="49"/>
      <c r="Q32" s="49"/>
      <c r="R32" s="50"/>
    </row>
    <row r="33" s="1" customFormat="1" ht="6.96" customHeight="1">
      <c r="B33" s="48"/>
      <c r="C33" s="4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49"/>
      <c r="R33" s="50"/>
    </row>
    <row r="34" s="1" customFormat="1" ht="14.4" customHeight="1">
      <c r="B34" s="48"/>
      <c r="C34" s="49"/>
      <c r="D34" s="56" t="s">
        <v>44</v>
      </c>
      <c r="E34" s="56" t="s">
        <v>45</v>
      </c>
      <c r="F34" s="57">
        <v>0.20999999999999999</v>
      </c>
      <c r="G34" s="164" t="s">
        <v>46</v>
      </c>
      <c r="H34" s="165">
        <f>ROUND((((SUM(BE103:BE110)+SUM(BE128:BE467))+SUM(BE469:BE473))),2)</f>
        <v>0</v>
      </c>
      <c r="I34" s="49"/>
      <c r="J34" s="49"/>
      <c r="K34" s="49"/>
      <c r="L34" s="49"/>
      <c r="M34" s="165">
        <f>ROUND(((ROUND((SUM(BE103:BE110)+SUM(BE128:BE467)), 2)*F34)+SUM(BE469:BE473)*F34),2)</f>
        <v>0</v>
      </c>
      <c r="N34" s="49"/>
      <c r="O34" s="49"/>
      <c r="P34" s="49"/>
      <c r="Q34" s="49"/>
      <c r="R34" s="50"/>
    </row>
    <row r="35" s="1" customFormat="1" ht="14.4" customHeight="1">
      <c r="B35" s="48"/>
      <c r="C35" s="49"/>
      <c r="D35" s="49"/>
      <c r="E35" s="56" t="s">
        <v>47</v>
      </c>
      <c r="F35" s="57">
        <v>0.14999999999999999</v>
      </c>
      <c r="G35" s="164" t="s">
        <v>46</v>
      </c>
      <c r="H35" s="165">
        <f>ROUND((((SUM(BF103:BF110)+SUM(BF128:BF467))+SUM(BF469:BF473))),2)</f>
        <v>0</v>
      </c>
      <c r="I35" s="49"/>
      <c r="J35" s="49"/>
      <c r="K35" s="49"/>
      <c r="L35" s="49"/>
      <c r="M35" s="165">
        <f>ROUND(((ROUND((SUM(BF103:BF110)+SUM(BF128:BF467)), 2)*F35)+SUM(BF469:BF473)*F35),2)</f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48</v>
      </c>
      <c r="F36" s="57">
        <v>0.20999999999999999</v>
      </c>
      <c r="G36" s="164" t="s">
        <v>46</v>
      </c>
      <c r="H36" s="165">
        <f>ROUND((((SUM(BG103:BG110)+SUM(BG128:BG467))+SUM(BG469:BG473))),2)</f>
        <v>0</v>
      </c>
      <c r="I36" s="49"/>
      <c r="J36" s="49"/>
      <c r="K36" s="49"/>
      <c r="L36" s="49"/>
      <c r="M36" s="165">
        <v>0</v>
      </c>
      <c r="N36" s="49"/>
      <c r="O36" s="49"/>
      <c r="P36" s="49"/>
      <c r="Q36" s="49"/>
      <c r="R36" s="50"/>
    </row>
    <row r="37" hidden="1" s="1" customFormat="1" ht="14.4" customHeight="1">
      <c r="B37" s="48"/>
      <c r="C37" s="49"/>
      <c r="D37" s="49"/>
      <c r="E37" s="56" t="s">
        <v>49</v>
      </c>
      <c r="F37" s="57">
        <v>0.14999999999999999</v>
      </c>
      <c r="G37" s="164" t="s">
        <v>46</v>
      </c>
      <c r="H37" s="165">
        <f>ROUND((((SUM(BH103:BH110)+SUM(BH128:BH467))+SUM(BH469:BH473))),2)</f>
        <v>0</v>
      </c>
      <c r="I37" s="49"/>
      <c r="J37" s="49"/>
      <c r="K37" s="49"/>
      <c r="L37" s="49"/>
      <c r="M37" s="165">
        <v>0</v>
      </c>
      <c r="N37" s="49"/>
      <c r="O37" s="49"/>
      <c r="P37" s="49"/>
      <c r="Q37" s="49"/>
      <c r="R37" s="50"/>
    </row>
    <row r="38" hidden="1" s="1" customFormat="1" ht="14.4" customHeight="1">
      <c r="B38" s="48"/>
      <c r="C38" s="49"/>
      <c r="D38" s="49"/>
      <c r="E38" s="56" t="s">
        <v>50</v>
      </c>
      <c r="F38" s="57">
        <v>0</v>
      </c>
      <c r="G38" s="164" t="s">
        <v>46</v>
      </c>
      <c r="H38" s="165">
        <f>ROUND((((SUM(BI103:BI110)+SUM(BI128:BI467))+SUM(BI469:BI473))),2)</f>
        <v>0</v>
      </c>
      <c r="I38" s="49"/>
      <c r="J38" s="49"/>
      <c r="K38" s="49"/>
      <c r="L38" s="49"/>
      <c r="M38" s="165">
        <v>0</v>
      </c>
      <c r="N38" s="49"/>
      <c r="O38" s="49"/>
      <c r="P38" s="49"/>
      <c r="Q38" s="49"/>
      <c r="R38" s="50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25.44" customHeight="1">
      <c r="B40" s="48"/>
      <c r="C40" s="154"/>
      <c r="D40" s="166" t="s">
        <v>51</v>
      </c>
      <c r="E40" s="105"/>
      <c r="F40" s="105"/>
      <c r="G40" s="167" t="s">
        <v>52</v>
      </c>
      <c r="H40" s="168" t="s">
        <v>53</v>
      </c>
      <c r="I40" s="105"/>
      <c r="J40" s="105"/>
      <c r="K40" s="105"/>
      <c r="L40" s="169">
        <f>SUM(M32:M38)</f>
        <v>0</v>
      </c>
      <c r="M40" s="169"/>
      <c r="N40" s="169"/>
      <c r="O40" s="169"/>
      <c r="P40" s="170"/>
      <c r="Q40" s="154"/>
      <c r="R40" s="50"/>
    </row>
    <row r="41" s="1" customFormat="1" ht="14.4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50"/>
    </row>
    <row r="42" s="1" customFormat="1" ht="14.4" customHeight="1"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8"/>
      <c r="C50" s="49"/>
      <c r="D50" s="68" t="s">
        <v>54</v>
      </c>
      <c r="E50" s="69"/>
      <c r="F50" s="69"/>
      <c r="G50" s="69"/>
      <c r="H50" s="70"/>
      <c r="I50" s="49"/>
      <c r="J50" s="68" t="s">
        <v>55</v>
      </c>
      <c r="K50" s="69"/>
      <c r="L50" s="69"/>
      <c r="M50" s="69"/>
      <c r="N50" s="69"/>
      <c r="O50" s="69"/>
      <c r="P50" s="70"/>
      <c r="Q50" s="49"/>
      <c r="R50" s="50"/>
    </row>
    <row r="51">
      <c r="B51" s="27"/>
      <c r="C51" s="32"/>
      <c r="D51" s="71"/>
      <c r="E51" s="32"/>
      <c r="F51" s="32"/>
      <c r="G51" s="32"/>
      <c r="H51" s="72"/>
      <c r="I51" s="32"/>
      <c r="J51" s="71"/>
      <c r="K51" s="32"/>
      <c r="L51" s="32"/>
      <c r="M51" s="32"/>
      <c r="N51" s="32"/>
      <c r="O51" s="32"/>
      <c r="P51" s="72"/>
      <c r="Q51" s="32"/>
      <c r="R51" s="30"/>
    </row>
    <row r="52">
      <c r="B52" s="27"/>
      <c r="C52" s="32"/>
      <c r="D52" s="71"/>
      <c r="E52" s="32"/>
      <c r="F52" s="32"/>
      <c r="G52" s="32"/>
      <c r="H52" s="72"/>
      <c r="I52" s="32"/>
      <c r="J52" s="71"/>
      <c r="K52" s="32"/>
      <c r="L52" s="32"/>
      <c r="M52" s="32"/>
      <c r="N52" s="32"/>
      <c r="O52" s="32"/>
      <c r="P52" s="72"/>
      <c r="Q52" s="32"/>
      <c r="R52" s="30"/>
    </row>
    <row r="53">
      <c r="B53" s="27"/>
      <c r="C53" s="32"/>
      <c r="D53" s="71"/>
      <c r="E53" s="32"/>
      <c r="F53" s="32"/>
      <c r="G53" s="32"/>
      <c r="H53" s="72"/>
      <c r="I53" s="32"/>
      <c r="J53" s="71"/>
      <c r="K53" s="32"/>
      <c r="L53" s="32"/>
      <c r="M53" s="32"/>
      <c r="N53" s="32"/>
      <c r="O53" s="32"/>
      <c r="P53" s="72"/>
      <c r="Q53" s="32"/>
      <c r="R53" s="30"/>
    </row>
    <row r="54">
      <c r="B54" s="27"/>
      <c r="C54" s="32"/>
      <c r="D54" s="71"/>
      <c r="E54" s="32"/>
      <c r="F54" s="32"/>
      <c r="G54" s="32"/>
      <c r="H54" s="72"/>
      <c r="I54" s="32"/>
      <c r="J54" s="71"/>
      <c r="K54" s="32"/>
      <c r="L54" s="32"/>
      <c r="M54" s="32"/>
      <c r="N54" s="32"/>
      <c r="O54" s="32"/>
      <c r="P54" s="72"/>
      <c r="Q54" s="32"/>
      <c r="R54" s="30"/>
    </row>
    <row r="55">
      <c r="B55" s="27"/>
      <c r="C55" s="32"/>
      <c r="D55" s="71"/>
      <c r="E55" s="32"/>
      <c r="F55" s="32"/>
      <c r="G55" s="32"/>
      <c r="H55" s="72"/>
      <c r="I55" s="32"/>
      <c r="J55" s="71"/>
      <c r="K55" s="32"/>
      <c r="L55" s="32"/>
      <c r="M55" s="32"/>
      <c r="N55" s="32"/>
      <c r="O55" s="32"/>
      <c r="P55" s="72"/>
      <c r="Q55" s="32"/>
      <c r="R55" s="30"/>
    </row>
    <row r="56">
      <c r="B56" s="27"/>
      <c r="C56" s="32"/>
      <c r="D56" s="71"/>
      <c r="E56" s="32"/>
      <c r="F56" s="32"/>
      <c r="G56" s="32"/>
      <c r="H56" s="72"/>
      <c r="I56" s="32"/>
      <c r="J56" s="71"/>
      <c r="K56" s="32"/>
      <c r="L56" s="32"/>
      <c r="M56" s="32"/>
      <c r="N56" s="32"/>
      <c r="O56" s="32"/>
      <c r="P56" s="72"/>
      <c r="Q56" s="32"/>
      <c r="R56" s="30"/>
    </row>
    <row r="57">
      <c r="B57" s="27"/>
      <c r="C57" s="32"/>
      <c r="D57" s="71"/>
      <c r="E57" s="32"/>
      <c r="F57" s="32"/>
      <c r="G57" s="32"/>
      <c r="H57" s="72"/>
      <c r="I57" s="32"/>
      <c r="J57" s="71"/>
      <c r="K57" s="32"/>
      <c r="L57" s="32"/>
      <c r="M57" s="32"/>
      <c r="N57" s="32"/>
      <c r="O57" s="32"/>
      <c r="P57" s="72"/>
      <c r="Q57" s="32"/>
      <c r="R57" s="30"/>
    </row>
    <row r="58">
      <c r="B58" s="27"/>
      <c r="C58" s="32"/>
      <c r="D58" s="71"/>
      <c r="E58" s="32"/>
      <c r="F58" s="32"/>
      <c r="G58" s="32"/>
      <c r="H58" s="72"/>
      <c r="I58" s="32"/>
      <c r="J58" s="71"/>
      <c r="K58" s="32"/>
      <c r="L58" s="32"/>
      <c r="M58" s="32"/>
      <c r="N58" s="32"/>
      <c r="O58" s="32"/>
      <c r="P58" s="72"/>
      <c r="Q58" s="32"/>
      <c r="R58" s="30"/>
    </row>
    <row r="59" s="1" customFormat="1">
      <c r="B59" s="48"/>
      <c r="C59" s="49"/>
      <c r="D59" s="73" t="s">
        <v>56</v>
      </c>
      <c r="E59" s="74"/>
      <c r="F59" s="74"/>
      <c r="G59" s="75" t="s">
        <v>57</v>
      </c>
      <c r="H59" s="76"/>
      <c r="I59" s="49"/>
      <c r="J59" s="73" t="s">
        <v>56</v>
      </c>
      <c r="K59" s="74"/>
      <c r="L59" s="74"/>
      <c r="M59" s="74"/>
      <c r="N59" s="75" t="s">
        <v>57</v>
      </c>
      <c r="O59" s="74"/>
      <c r="P59" s="76"/>
      <c r="Q59" s="49"/>
      <c r="R59" s="50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8"/>
      <c r="C61" s="49"/>
      <c r="D61" s="68" t="s">
        <v>58</v>
      </c>
      <c r="E61" s="69"/>
      <c r="F61" s="69"/>
      <c r="G61" s="69"/>
      <c r="H61" s="70"/>
      <c r="I61" s="49"/>
      <c r="J61" s="68" t="s">
        <v>59</v>
      </c>
      <c r="K61" s="69"/>
      <c r="L61" s="69"/>
      <c r="M61" s="69"/>
      <c r="N61" s="69"/>
      <c r="O61" s="69"/>
      <c r="P61" s="70"/>
      <c r="Q61" s="49"/>
      <c r="R61" s="50"/>
    </row>
    <row r="62">
      <c r="B62" s="27"/>
      <c r="C62" s="32"/>
      <c r="D62" s="71"/>
      <c r="E62" s="32"/>
      <c r="F62" s="32"/>
      <c r="G62" s="32"/>
      <c r="H62" s="72"/>
      <c r="I62" s="32"/>
      <c r="J62" s="71"/>
      <c r="K62" s="32"/>
      <c r="L62" s="32"/>
      <c r="M62" s="32"/>
      <c r="N62" s="32"/>
      <c r="O62" s="32"/>
      <c r="P62" s="72"/>
      <c r="Q62" s="32"/>
      <c r="R62" s="30"/>
    </row>
    <row r="63">
      <c r="B63" s="27"/>
      <c r="C63" s="32"/>
      <c r="D63" s="71"/>
      <c r="E63" s="32"/>
      <c r="F63" s="32"/>
      <c r="G63" s="32"/>
      <c r="H63" s="72"/>
      <c r="I63" s="32"/>
      <c r="J63" s="71"/>
      <c r="K63" s="32"/>
      <c r="L63" s="32"/>
      <c r="M63" s="32"/>
      <c r="N63" s="32"/>
      <c r="O63" s="32"/>
      <c r="P63" s="72"/>
      <c r="Q63" s="32"/>
      <c r="R63" s="30"/>
    </row>
    <row r="64">
      <c r="B64" s="27"/>
      <c r="C64" s="32"/>
      <c r="D64" s="71"/>
      <c r="E64" s="32"/>
      <c r="F64" s="32"/>
      <c r="G64" s="32"/>
      <c r="H64" s="72"/>
      <c r="I64" s="32"/>
      <c r="J64" s="71"/>
      <c r="K64" s="32"/>
      <c r="L64" s="32"/>
      <c r="M64" s="32"/>
      <c r="N64" s="32"/>
      <c r="O64" s="32"/>
      <c r="P64" s="72"/>
      <c r="Q64" s="32"/>
      <c r="R64" s="30"/>
    </row>
    <row r="65">
      <c r="B65" s="27"/>
      <c r="C65" s="32"/>
      <c r="D65" s="71"/>
      <c r="E65" s="32"/>
      <c r="F65" s="32"/>
      <c r="G65" s="32"/>
      <c r="H65" s="72"/>
      <c r="I65" s="32"/>
      <c r="J65" s="71"/>
      <c r="K65" s="32"/>
      <c r="L65" s="32"/>
      <c r="M65" s="32"/>
      <c r="N65" s="32"/>
      <c r="O65" s="32"/>
      <c r="P65" s="72"/>
      <c r="Q65" s="32"/>
      <c r="R65" s="30"/>
    </row>
    <row r="66">
      <c r="B66" s="27"/>
      <c r="C66" s="32"/>
      <c r="D66" s="71"/>
      <c r="E66" s="32"/>
      <c r="F66" s="32"/>
      <c r="G66" s="32"/>
      <c r="H66" s="72"/>
      <c r="I66" s="32"/>
      <c r="J66" s="71"/>
      <c r="K66" s="32"/>
      <c r="L66" s="32"/>
      <c r="M66" s="32"/>
      <c r="N66" s="32"/>
      <c r="O66" s="32"/>
      <c r="P66" s="72"/>
      <c r="Q66" s="32"/>
      <c r="R66" s="30"/>
    </row>
    <row r="67">
      <c r="B67" s="27"/>
      <c r="C67" s="32"/>
      <c r="D67" s="71"/>
      <c r="E67" s="32"/>
      <c r="F67" s="32"/>
      <c r="G67" s="32"/>
      <c r="H67" s="72"/>
      <c r="I67" s="32"/>
      <c r="J67" s="71"/>
      <c r="K67" s="32"/>
      <c r="L67" s="32"/>
      <c r="M67" s="32"/>
      <c r="N67" s="32"/>
      <c r="O67" s="32"/>
      <c r="P67" s="72"/>
      <c r="Q67" s="32"/>
      <c r="R67" s="30"/>
    </row>
    <row r="68">
      <c r="B68" s="27"/>
      <c r="C68" s="32"/>
      <c r="D68" s="71"/>
      <c r="E68" s="32"/>
      <c r="F68" s="32"/>
      <c r="G68" s="32"/>
      <c r="H68" s="72"/>
      <c r="I68" s="32"/>
      <c r="J68" s="71"/>
      <c r="K68" s="32"/>
      <c r="L68" s="32"/>
      <c r="M68" s="32"/>
      <c r="N68" s="32"/>
      <c r="O68" s="32"/>
      <c r="P68" s="72"/>
      <c r="Q68" s="32"/>
      <c r="R68" s="30"/>
    </row>
    <row r="69">
      <c r="B69" s="27"/>
      <c r="C69" s="32"/>
      <c r="D69" s="71"/>
      <c r="E69" s="32"/>
      <c r="F69" s="32"/>
      <c r="G69" s="32"/>
      <c r="H69" s="72"/>
      <c r="I69" s="32"/>
      <c r="J69" s="71"/>
      <c r="K69" s="32"/>
      <c r="L69" s="32"/>
      <c r="M69" s="32"/>
      <c r="N69" s="32"/>
      <c r="O69" s="32"/>
      <c r="P69" s="72"/>
      <c r="Q69" s="32"/>
      <c r="R69" s="30"/>
    </row>
    <row r="70" s="1" customFormat="1">
      <c r="B70" s="48"/>
      <c r="C70" s="49"/>
      <c r="D70" s="73" t="s">
        <v>56</v>
      </c>
      <c r="E70" s="74"/>
      <c r="F70" s="74"/>
      <c r="G70" s="75" t="s">
        <v>57</v>
      </c>
      <c r="H70" s="76"/>
      <c r="I70" s="49"/>
      <c r="J70" s="73" t="s">
        <v>56</v>
      </c>
      <c r="K70" s="74"/>
      <c r="L70" s="74"/>
      <c r="M70" s="74"/>
      <c r="N70" s="75" t="s">
        <v>57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8"/>
      <c r="C76" s="28" t="s">
        <v>117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50"/>
      <c r="T76" s="174"/>
      <c r="U76" s="174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4"/>
      <c r="U77" s="174"/>
    </row>
    <row r="78" s="1" customFormat="1" ht="30" customHeight="1">
      <c r="B78" s="48"/>
      <c r="C78" s="39" t="s">
        <v>20</v>
      </c>
      <c r="D78" s="49"/>
      <c r="E78" s="49"/>
      <c r="F78" s="158" t="str">
        <f>F6</f>
        <v>TĚLOCVIČNA pro ZŠ v Samotíškách, ul.Podhůry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9"/>
      <c r="R78" s="50"/>
      <c r="T78" s="174"/>
      <c r="U78" s="174"/>
    </row>
    <row r="79" s="1" customFormat="1" ht="36.96" customHeight="1">
      <c r="B79" s="48"/>
      <c r="C79" s="87" t="s">
        <v>114</v>
      </c>
      <c r="D79" s="49"/>
      <c r="E79" s="49"/>
      <c r="F79" s="89" t="str">
        <f>F7</f>
        <v>ZTI - Vnitřní rozvody ZTI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4"/>
      <c r="U79" s="174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4"/>
      <c r="U80" s="174"/>
    </row>
    <row r="81" s="1" customFormat="1" ht="18" customHeight="1">
      <c r="B81" s="48"/>
      <c r="C81" s="39" t="s">
        <v>25</v>
      </c>
      <c r="D81" s="49"/>
      <c r="E81" s="49"/>
      <c r="F81" s="34" t="str">
        <f>F9</f>
        <v xml:space="preserve"> Samotíšky</v>
      </c>
      <c r="G81" s="49"/>
      <c r="H81" s="49"/>
      <c r="I81" s="49"/>
      <c r="J81" s="49"/>
      <c r="K81" s="39" t="s">
        <v>27</v>
      </c>
      <c r="L81" s="49"/>
      <c r="M81" s="92" t="str">
        <f>IF(O9="","",O9)</f>
        <v>8. 4. 2019</v>
      </c>
      <c r="N81" s="92"/>
      <c r="O81" s="92"/>
      <c r="P81" s="92"/>
      <c r="Q81" s="49"/>
      <c r="R81" s="50"/>
      <c r="T81" s="174"/>
      <c r="U81" s="174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4"/>
      <c r="U82" s="174"/>
    </row>
    <row r="83" s="1" customFormat="1">
      <c r="B83" s="48"/>
      <c r="C83" s="39" t="s">
        <v>29</v>
      </c>
      <c r="D83" s="49"/>
      <c r="E83" s="49"/>
      <c r="F83" s="34" t="str">
        <f>E12</f>
        <v xml:space="preserve">Ing.arch.Otto Schneider  </v>
      </c>
      <c r="G83" s="49"/>
      <c r="H83" s="49"/>
      <c r="I83" s="49"/>
      <c r="J83" s="49"/>
      <c r="K83" s="39" t="s">
        <v>35</v>
      </c>
      <c r="L83" s="49"/>
      <c r="M83" s="34" t="str">
        <f>E18</f>
        <v>Prokeš</v>
      </c>
      <c r="N83" s="34"/>
      <c r="O83" s="34"/>
      <c r="P83" s="34"/>
      <c r="Q83" s="34"/>
      <c r="R83" s="50"/>
      <c r="T83" s="174"/>
      <c r="U83" s="174"/>
    </row>
    <row r="84" s="1" customFormat="1" ht="14.4" customHeight="1">
      <c r="B84" s="48"/>
      <c r="C84" s="39" t="s">
        <v>33</v>
      </c>
      <c r="D84" s="49"/>
      <c r="E84" s="49"/>
      <c r="F84" s="34" t="str">
        <f>IF(E15="","",E15)</f>
        <v>Vyplň údaj</v>
      </c>
      <c r="G84" s="49"/>
      <c r="H84" s="49"/>
      <c r="I84" s="49"/>
      <c r="J84" s="49"/>
      <c r="K84" s="39" t="s">
        <v>37</v>
      </c>
      <c r="L84" s="49"/>
      <c r="M84" s="34" t="str">
        <f>E21</f>
        <v>Prokeš</v>
      </c>
      <c r="N84" s="34"/>
      <c r="O84" s="34"/>
      <c r="P84" s="34"/>
      <c r="Q84" s="34"/>
      <c r="R84" s="50"/>
      <c r="T84" s="174"/>
      <c r="U84" s="174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4"/>
      <c r="U85" s="174"/>
    </row>
    <row r="86" s="1" customFormat="1" ht="29.28" customHeight="1">
      <c r="B86" s="48"/>
      <c r="C86" s="175" t="s">
        <v>118</v>
      </c>
      <c r="D86" s="154"/>
      <c r="E86" s="154"/>
      <c r="F86" s="154"/>
      <c r="G86" s="154"/>
      <c r="H86" s="175" t="s">
        <v>119</v>
      </c>
      <c r="I86" s="176"/>
      <c r="J86" s="176"/>
      <c r="K86" s="175" t="s">
        <v>120</v>
      </c>
      <c r="L86" s="154"/>
      <c r="M86" s="175" t="s">
        <v>121</v>
      </c>
      <c r="N86" s="154"/>
      <c r="O86" s="154"/>
      <c r="P86" s="154"/>
      <c r="Q86" s="154"/>
      <c r="R86" s="50"/>
      <c r="T86" s="174"/>
      <c r="U86" s="174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4"/>
      <c r="U87" s="174"/>
    </row>
    <row r="88" s="1" customFormat="1" ht="29.28" customHeight="1">
      <c r="B88" s="48"/>
      <c r="C88" s="177" t="s">
        <v>122</v>
      </c>
      <c r="D88" s="49"/>
      <c r="E88" s="49"/>
      <c r="F88" s="49"/>
      <c r="G88" s="49"/>
      <c r="H88" s="115">
        <f>W128</f>
        <v>0</v>
      </c>
      <c r="I88" s="49"/>
      <c r="J88" s="49"/>
      <c r="K88" s="115">
        <f>X128</f>
        <v>0</v>
      </c>
      <c r="L88" s="49"/>
      <c r="M88" s="115">
        <f>M128</f>
        <v>0</v>
      </c>
      <c r="N88" s="178"/>
      <c r="O88" s="178"/>
      <c r="P88" s="178"/>
      <c r="Q88" s="178"/>
      <c r="R88" s="50"/>
      <c r="T88" s="174"/>
      <c r="U88" s="174"/>
      <c r="AU88" s="23" t="s">
        <v>123</v>
      </c>
    </row>
    <row r="89" s="6" customFormat="1" ht="24.96" customHeight="1">
      <c r="B89" s="179"/>
      <c r="C89" s="180"/>
      <c r="D89" s="181" t="s">
        <v>124</v>
      </c>
      <c r="E89" s="180"/>
      <c r="F89" s="180"/>
      <c r="G89" s="180"/>
      <c r="H89" s="182">
        <f>W129</f>
        <v>0</v>
      </c>
      <c r="I89" s="180"/>
      <c r="J89" s="180"/>
      <c r="K89" s="182">
        <f>X129</f>
        <v>0</v>
      </c>
      <c r="L89" s="180"/>
      <c r="M89" s="182">
        <f>M129</f>
        <v>0</v>
      </c>
      <c r="N89" s="180"/>
      <c r="O89" s="180"/>
      <c r="P89" s="180"/>
      <c r="Q89" s="180"/>
      <c r="R89" s="183"/>
      <c r="T89" s="184"/>
      <c r="U89" s="184"/>
    </row>
    <row r="90" s="7" customFormat="1" ht="19.92" customHeight="1">
      <c r="B90" s="185"/>
      <c r="C90" s="186"/>
      <c r="D90" s="139" t="s">
        <v>125</v>
      </c>
      <c r="E90" s="186"/>
      <c r="F90" s="186"/>
      <c r="G90" s="186"/>
      <c r="H90" s="141">
        <f>W130</f>
        <v>0</v>
      </c>
      <c r="I90" s="186"/>
      <c r="J90" s="186"/>
      <c r="K90" s="141">
        <f>X130</f>
        <v>0</v>
      </c>
      <c r="L90" s="186"/>
      <c r="M90" s="141">
        <f>M130</f>
        <v>0</v>
      </c>
      <c r="N90" s="186"/>
      <c r="O90" s="186"/>
      <c r="P90" s="186"/>
      <c r="Q90" s="186"/>
      <c r="R90" s="187"/>
      <c r="T90" s="188"/>
      <c r="U90" s="188"/>
    </row>
    <row r="91" s="7" customFormat="1" ht="19.92" customHeight="1">
      <c r="B91" s="185"/>
      <c r="C91" s="186"/>
      <c r="D91" s="139" t="s">
        <v>126</v>
      </c>
      <c r="E91" s="186"/>
      <c r="F91" s="186"/>
      <c r="G91" s="186"/>
      <c r="H91" s="141">
        <f>W137</f>
        <v>0</v>
      </c>
      <c r="I91" s="186"/>
      <c r="J91" s="186"/>
      <c r="K91" s="141">
        <f>X137</f>
        <v>0</v>
      </c>
      <c r="L91" s="186"/>
      <c r="M91" s="141">
        <f>M137</f>
        <v>0</v>
      </c>
      <c r="N91" s="186"/>
      <c r="O91" s="186"/>
      <c r="P91" s="186"/>
      <c r="Q91" s="186"/>
      <c r="R91" s="187"/>
      <c r="T91" s="188"/>
      <c r="U91" s="188"/>
    </row>
    <row r="92" s="7" customFormat="1" ht="19.92" customHeight="1">
      <c r="B92" s="185"/>
      <c r="C92" s="186"/>
      <c r="D92" s="139" t="s">
        <v>127</v>
      </c>
      <c r="E92" s="186"/>
      <c r="F92" s="186"/>
      <c r="G92" s="186"/>
      <c r="H92" s="141">
        <f>W144</f>
        <v>0</v>
      </c>
      <c r="I92" s="186"/>
      <c r="J92" s="186"/>
      <c r="K92" s="141">
        <f>X144</f>
        <v>0</v>
      </c>
      <c r="L92" s="186"/>
      <c r="M92" s="141">
        <f>M144</f>
        <v>0</v>
      </c>
      <c r="N92" s="186"/>
      <c r="O92" s="186"/>
      <c r="P92" s="186"/>
      <c r="Q92" s="186"/>
      <c r="R92" s="187"/>
      <c r="T92" s="188"/>
      <c r="U92" s="188"/>
    </row>
    <row r="93" s="6" customFormat="1" ht="24.96" customHeight="1">
      <c r="B93" s="179"/>
      <c r="C93" s="180"/>
      <c r="D93" s="181" t="s">
        <v>128</v>
      </c>
      <c r="E93" s="180"/>
      <c r="F93" s="180"/>
      <c r="G93" s="180"/>
      <c r="H93" s="182">
        <f>W152</f>
        <v>0</v>
      </c>
      <c r="I93" s="180"/>
      <c r="J93" s="180"/>
      <c r="K93" s="182">
        <f>X152</f>
        <v>0</v>
      </c>
      <c r="L93" s="180"/>
      <c r="M93" s="182">
        <f>M152</f>
        <v>0</v>
      </c>
      <c r="N93" s="180"/>
      <c r="O93" s="180"/>
      <c r="P93" s="180"/>
      <c r="Q93" s="180"/>
      <c r="R93" s="183"/>
      <c r="T93" s="184"/>
      <c r="U93" s="184"/>
    </row>
    <row r="94" s="7" customFormat="1" ht="19.92" customHeight="1">
      <c r="B94" s="185"/>
      <c r="C94" s="186"/>
      <c r="D94" s="139" t="s">
        <v>129</v>
      </c>
      <c r="E94" s="186"/>
      <c r="F94" s="186"/>
      <c r="G94" s="186"/>
      <c r="H94" s="141">
        <f>W153</f>
        <v>0</v>
      </c>
      <c r="I94" s="186"/>
      <c r="J94" s="186"/>
      <c r="K94" s="141">
        <f>X153</f>
        <v>0</v>
      </c>
      <c r="L94" s="186"/>
      <c r="M94" s="141">
        <f>M153</f>
        <v>0</v>
      </c>
      <c r="N94" s="186"/>
      <c r="O94" s="186"/>
      <c r="P94" s="186"/>
      <c r="Q94" s="186"/>
      <c r="R94" s="187"/>
      <c r="T94" s="188"/>
      <c r="U94" s="188"/>
    </row>
    <row r="95" s="7" customFormat="1" ht="19.92" customHeight="1">
      <c r="B95" s="185"/>
      <c r="C95" s="186"/>
      <c r="D95" s="139" t="s">
        <v>130</v>
      </c>
      <c r="E95" s="186"/>
      <c r="F95" s="186"/>
      <c r="G95" s="186"/>
      <c r="H95" s="141">
        <f>W162</f>
        <v>0</v>
      </c>
      <c r="I95" s="186"/>
      <c r="J95" s="186"/>
      <c r="K95" s="141">
        <f>X162</f>
        <v>0</v>
      </c>
      <c r="L95" s="186"/>
      <c r="M95" s="141">
        <f>M162</f>
        <v>0</v>
      </c>
      <c r="N95" s="186"/>
      <c r="O95" s="186"/>
      <c r="P95" s="186"/>
      <c r="Q95" s="186"/>
      <c r="R95" s="187"/>
      <c r="T95" s="188"/>
      <c r="U95" s="188"/>
    </row>
    <row r="96" s="7" customFormat="1" ht="19.92" customHeight="1">
      <c r="B96" s="185"/>
      <c r="C96" s="186"/>
      <c r="D96" s="139" t="s">
        <v>131</v>
      </c>
      <c r="E96" s="186"/>
      <c r="F96" s="186"/>
      <c r="G96" s="186"/>
      <c r="H96" s="141">
        <f>W267</f>
        <v>0</v>
      </c>
      <c r="I96" s="186"/>
      <c r="J96" s="186"/>
      <c r="K96" s="141">
        <f>X267</f>
        <v>0</v>
      </c>
      <c r="L96" s="186"/>
      <c r="M96" s="141">
        <f>M267</f>
        <v>0</v>
      </c>
      <c r="N96" s="186"/>
      <c r="O96" s="186"/>
      <c r="P96" s="186"/>
      <c r="Q96" s="186"/>
      <c r="R96" s="187"/>
      <c r="T96" s="188"/>
      <c r="U96" s="188"/>
    </row>
    <row r="97" s="7" customFormat="1" ht="19.92" customHeight="1">
      <c r="B97" s="185"/>
      <c r="C97" s="186"/>
      <c r="D97" s="139" t="s">
        <v>132</v>
      </c>
      <c r="E97" s="186"/>
      <c r="F97" s="186"/>
      <c r="G97" s="186"/>
      <c r="H97" s="141">
        <f>W382</f>
        <v>0</v>
      </c>
      <c r="I97" s="186"/>
      <c r="J97" s="186"/>
      <c r="K97" s="141">
        <f>X382</f>
        <v>0</v>
      </c>
      <c r="L97" s="186"/>
      <c r="M97" s="141">
        <f>M382</f>
        <v>0</v>
      </c>
      <c r="N97" s="186"/>
      <c r="O97" s="186"/>
      <c r="P97" s="186"/>
      <c r="Q97" s="186"/>
      <c r="R97" s="187"/>
      <c r="T97" s="188"/>
      <c r="U97" s="188"/>
    </row>
    <row r="98" s="7" customFormat="1" ht="19.92" customHeight="1">
      <c r="B98" s="185"/>
      <c r="C98" s="186"/>
      <c r="D98" s="139" t="s">
        <v>133</v>
      </c>
      <c r="E98" s="186"/>
      <c r="F98" s="186"/>
      <c r="G98" s="186"/>
      <c r="H98" s="141">
        <f>W408</f>
        <v>0</v>
      </c>
      <c r="I98" s="186"/>
      <c r="J98" s="186"/>
      <c r="K98" s="141">
        <f>X408</f>
        <v>0</v>
      </c>
      <c r="L98" s="186"/>
      <c r="M98" s="141">
        <f>M408</f>
        <v>0</v>
      </c>
      <c r="N98" s="186"/>
      <c r="O98" s="186"/>
      <c r="P98" s="186"/>
      <c r="Q98" s="186"/>
      <c r="R98" s="187"/>
      <c r="T98" s="188"/>
      <c r="U98" s="188"/>
    </row>
    <row r="99" s="7" customFormat="1" ht="19.92" customHeight="1">
      <c r="B99" s="185"/>
      <c r="C99" s="186"/>
      <c r="D99" s="139" t="s">
        <v>134</v>
      </c>
      <c r="E99" s="186"/>
      <c r="F99" s="186"/>
      <c r="G99" s="186"/>
      <c r="H99" s="141">
        <f>W411</f>
        <v>0</v>
      </c>
      <c r="I99" s="186"/>
      <c r="J99" s="186"/>
      <c r="K99" s="141">
        <f>X411</f>
        <v>0</v>
      </c>
      <c r="L99" s="186"/>
      <c r="M99" s="141">
        <f>M411</f>
        <v>0</v>
      </c>
      <c r="N99" s="186"/>
      <c r="O99" s="186"/>
      <c r="P99" s="186"/>
      <c r="Q99" s="186"/>
      <c r="R99" s="187"/>
      <c r="T99" s="188"/>
      <c r="U99" s="188"/>
    </row>
    <row r="100" s="7" customFormat="1" ht="19.92" customHeight="1">
      <c r="B100" s="185"/>
      <c r="C100" s="186"/>
      <c r="D100" s="139" t="s">
        <v>135</v>
      </c>
      <c r="E100" s="186"/>
      <c r="F100" s="186"/>
      <c r="G100" s="186"/>
      <c r="H100" s="141">
        <f>W463</f>
        <v>0</v>
      </c>
      <c r="I100" s="186"/>
      <c r="J100" s="186"/>
      <c r="K100" s="141">
        <f>X463</f>
        <v>0</v>
      </c>
      <c r="L100" s="186"/>
      <c r="M100" s="141">
        <f>M463</f>
        <v>0</v>
      </c>
      <c r="N100" s="186"/>
      <c r="O100" s="186"/>
      <c r="P100" s="186"/>
      <c r="Q100" s="186"/>
      <c r="R100" s="187"/>
      <c r="T100" s="188"/>
      <c r="U100" s="188"/>
    </row>
    <row r="101" s="6" customFormat="1" ht="21.84" customHeight="1">
      <c r="B101" s="179"/>
      <c r="C101" s="180"/>
      <c r="D101" s="181" t="s">
        <v>136</v>
      </c>
      <c r="E101" s="180"/>
      <c r="F101" s="180"/>
      <c r="G101" s="180"/>
      <c r="H101" s="189">
        <f>W468</f>
        <v>0</v>
      </c>
      <c r="I101" s="180"/>
      <c r="J101" s="180"/>
      <c r="K101" s="189">
        <f>X468</f>
        <v>0</v>
      </c>
      <c r="L101" s="180"/>
      <c r="M101" s="189">
        <f>M468</f>
        <v>0</v>
      </c>
      <c r="N101" s="180"/>
      <c r="O101" s="180"/>
      <c r="P101" s="180"/>
      <c r="Q101" s="180"/>
      <c r="R101" s="183"/>
      <c r="T101" s="184"/>
      <c r="U101" s="184"/>
    </row>
    <row r="102" s="1" customFormat="1" ht="21.84" customHeight="1"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50"/>
      <c r="T102" s="174"/>
      <c r="U102" s="174"/>
    </row>
    <row r="103" s="1" customFormat="1" ht="29.28" customHeight="1">
      <c r="B103" s="48"/>
      <c r="C103" s="177" t="s">
        <v>137</v>
      </c>
      <c r="D103" s="49"/>
      <c r="E103" s="49"/>
      <c r="F103" s="49"/>
      <c r="G103" s="49"/>
      <c r="H103" s="49"/>
      <c r="I103" s="49"/>
      <c r="J103" s="49"/>
      <c r="K103" s="49"/>
      <c r="L103" s="49"/>
      <c r="M103" s="178">
        <f>ROUND(M104+M105+M106+M107+M108+M109,2)</f>
        <v>0</v>
      </c>
      <c r="N103" s="190"/>
      <c r="O103" s="190"/>
      <c r="P103" s="190"/>
      <c r="Q103" s="190"/>
      <c r="R103" s="50"/>
      <c r="T103" s="191"/>
      <c r="U103" s="192" t="s">
        <v>44</v>
      </c>
    </row>
    <row r="104" s="1" customFormat="1" ht="18" customHeight="1">
      <c r="B104" s="48"/>
      <c r="C104" s="49"/>
      <c r="D104" s="146" t="s">
        <v>138</v>
      </c>
      <c r="E104" s="139"/>
      <c r="F104" s="139"/>
      <c r="G104" s="139"/>
      <c r="H104" s="139"/>
      <c r="I104" s="49"/>
      <c r="J104" s="49"/>
      <c r="K104" s="49"/>
      <c r="L104" s="49"/>
      <c r="M104" s="140">
        <f>ROUND(M88*T104,2)</f>
        <v>0</v>
      </c>
      <c r="N104" s="141"/>
      <c r="O104" s="141"/>
      <c r="P104" s="141"/>
      <c r="Q104" s="141"/>
      <c r="R104" s="50"/>
      <c r="S104" s="193"/>
      <c r="T104" s="194"/>
      <c r="U104" s="195" t="s">
        <v>45</v>
      </c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6" t="s">
        <v>139</v>
      </c>
      <c r="AZ104" s="193"/>
      <c r="BA104" s="193"/>
      <c r="BB104" s="193"/>
      <c r="BC104" s="193"/>
      <c r="BD104" s="193"/>
      <c r="BE104" s="197">
        <f>IF(U104="základní",M104,0)</f>
        <v>0</v>
      </c>
      <c r="BF104" s="197">
        <f>IF(U104="snížená",M104,0)</f>
        <v>0</v>
      </c>
      <c r="BG104" s="197">
        <f>IF(U104="zákl. přenesená",M104,0)</f>
        <v>0</v>
      </c>
      <c r="BH104" s="197">
        <f>IF(U104="sníž. přenesená",M104,0)</f>
        <v>0</v>
      </c>
      <c r="BI104" s="197">
        <f>IF(U104="nulová",M104,0)</f>
        <v>0</v>
      </c>
      <c r="BJ104" s="196" t="s">
        <v>90</v>
      </c>
      <c r="BK104" s="193"/>
      <c r="BL104" s="193"/>
      <c r="BM104" s="193"/>
    </row>
    <row r="105" s="1" customFormat="1" ht="18" customHeight="1">
      <c r="B105" s="48"/>
      <c r="C105" s="49"/>
      <c r="D105" s="146" t="s">
        <v>140</v>
      </c>
      <c r="E105" s="139"/>
      <c r="F105" s="139"/>
      <c r="G105" s="139"/>
      <c r="H105" s="139"/>
      <c r="I105" s="49"/>
      <c r="J105" s="49"/>
      <c r="K105" s="49"/>
      <c r="L105" s="49"/>
      <c r="M105" s="140">
        <f>ROUND(M88*T105,2)</f>
        <v>0</v>
      </c>
      <c r="N105" s="141"/>
      <c r="O105" s="141"/>
      <c r="P105" s="141"/>
      <c r="Q105" s="141"/>
      <c r="R105" s="50"/>
      <c r="S105" s="193"/>
      <c r="T105" s="194"/>
      <c r="U105" s="195" t="s">
        <v>45</v>
      </c>
      <c r="V105" s="193"/>
      <c r="W105" s="193"/>
      <c r="X105" s="193"/>
      <c r="Y105" s="193"/>
      <c r="Z105" s="193"/>
      <c r="AA105" s="193"/>
      <c r="AB105" s="193"/>
      <c r="AC105" s="193"/>
      <c r="AD105" s="193"/>
      <c r="AE105" s="193"/>
      <c r="AF105" s="193"/>
      <c r="AG105" s="193"/>
      <c r="AH105" s="193"/>
      <c r="AI105" s="193"/>
      <c r="AJ105" s="193"/>
      <c r="AK105" s="193"/>
      <c r="AL105" s="193"/>
      <c r="AM105" s="193"/>
      <c r="AN105" s="193"/>
      <c r="AO105" s="193"/>
      <c r="AP105" s="193"/>
      <c r="AQ105" s="193"/>
      <c r="AR105" s="193"/>
      <c r="AS105" s="193"/>
      <c r="AT105" s="193"/>
      <c r="AU105" s="193"/>
      <c r="AV105" s="193"/>
      <c r="AW105" s="193"/>
      <c r="AX105" s="193"/>
      <c r="AY105" s="196" t="s">
        <v>139</v>
      </c>
      <c r="AZ105" s="193"/>
      <c r="BA105" s="193"/>
      <c r="BB105" s="193"/>
      <c r="BC105" s="193"/>
      <c r="BD105" s="193"/>
      <c r="BE105" s="197">
        <f>IF(U105="základní",M105,0)</f>
        <v>0</v>
      </c>
      <c r="BF105" s="197">
        <f>IF(U105="snížená",M105,0)</f>
        <v>0</v>
      </c>
      <c r="BG105" s="197">
        <f>IF(U105="zákl. přenesená",M105,0)</f>
        <v>0</v>
      </c>
      <c r="BH105" s="197">
        <f>IF(U105="sníž. přenesená",M105,0)</f>
        <v>0</v>
      </c>
      <c r="BI105" s="197">
        <f>IF(U105="nulová",M105,0)</f>
        <v>0</v>
      </c>
      <c r="BJ105" s="196" t="s">
        <v>90</v>
      </c>
      <c r="BK105" s="193"/>
      <c r="BL105" s="193"/>
      <c r="BM105" s="193"/>
    </row>
    <row r="106" s="1" customFormat="1" ht="18" customHeight="1">
      <c r="B106" s="48"/>
      <c r="C106" s="49"/>
      <c r="D106" s="146" t="s">
        <v>141</v>
      </c>
      <c r="E106" s="139"/>
      <c r="F106" s="139"/>
      <c r="G106" s="139"/>
      <c r="H106" s="139"/>
      <c r="I106" s="49"/>
      <c r="J106" s="49"/>
      <c r="K106" s="49"/>
      <c r="L106" s="49"/>
      <c r="M106" s="140">
        <f>ROUND(M88*T106,2)</f>
        <v>0</v>
      </c>
      <c r="N106" s="141"/>
      <c r="O106" s="141"/>
      <c r="P106" s="141"/>
      <c r="Q106" s="141"/>
      <c r="R106" s="50"/>
      <c r="S106" s="193"/>
      <c r="T106" s="194"/>
      <c r="U106" s="195" t="s">
        <v>45</v>
      </c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193"/>
      <c r="AP106" s="193"/>
      <c r="AQ106" s="193"/>
      <c r="AR106" s="193"/>
      <c r="AS106" s="193"/>
      <c r="AT106" s="193"/>
      <c r="AU106" s="193"/>
      <c r="AV106" s="193"/>
      <c r="AW106" s="193"/>
      <c r="AX106" s="193"/>
      <c r="AY106" s="196" t="s">
        <v>139</v>
      </c>
      <c r="AZ106" s="193"/>
      <c r="BA106" s="193"/>
      <c r="BB106" s="193"/>
      <c r="BC106" s="193"/>
      <c r="BD106" s="193"/>
      <c r="BE106" s="197">
        <f>IF(U106="základní",M106,0)</f>
        <v>0</v>
      </c>
      <c r="BF106" s="197">
        <f>IF(U106="snížená",M106,0)</f>
        <v>0</v>
      </c>
      <c r="BG106" s="197">
        <f>IF(U106="zákl. přenesená",M106,0)</f>
        <v>0</v>
      </c>
      <c r="BH106" s="197">
        <f>IF(U106="sníž. přenesená",M106,0)</f>
        <v>0</v>
      </c>
      <c r="BI106" s="197">
        <f>IF(U106="nulová",M106,0)</f>
        <v>0</v>
      </c>
      <c r="BJ106" s="196" t="s">
        <v>90</v>
      </c>
      <c r="BK106" s="193"/>
      <c r="BL106" s="193"/>
      <c r="BM106" s="193"/>
    </row>
    <row r="107" s="1" customFormat="1" ht="18" customHeight="1">
      <c r="B107" s="48"/>
      <c r="C107" s="49"/>
      <c r="D107" s="146" t="s">
        <v>142</v>
      </c>
      <c r="E107" s="139"/>
      <c r="F107" s="139"/>
      <c r="G107" s="139"/>
      <c r="H107" s="139"/>
      <c r="I107" s="49"/>
      <c r="J107" s="49"/>
      <c r="K107" s="49"/>
      <c r="L107" s="49"/>
      <c r="M107" s="140">
        <f>ROUND(M88*T107,2)</f>
        <v>0</v>
      </c>
      <c r="N107" s="141"/>
      <c r="O107" s="141"/>
      <c r="P107" s="141"/>
      <c r="Q107" s="141"/>
      <c r="R107" s="50"/>
      <c r="S107" s="193"/>
      <c r="T107" s="194"/>
      <c r="U107" s="195" t="s">
        <v>45</v>
      </c>
      <c r="V107" s="193"/>
      <c r="W107" s="193"/>
      <c r="X107" s="193"/>
      <c r="Y107" s="193"/>
      <c r="Z107" s="193"/>
      <c r="AA107" s="193"/>
      <c r="AB107" s="193"/>
      <c r="AC107" s="193"/>
      <c r="AD107" s="193"/>
      <c r="AE107" s="193"/>
      <c r="AF107" s="193"/>
      <c r="AG107" s="193"/>
      <c r="AH107" s="193"/>
      <c r="AI107" s="193"/>
      <c r="AJ107" s="193"/>
      <c r="AK107" s="193"/>
      <c r="AL107" s="193"/>
      <c r="AM107" s="193"/>
      <c r="AN107" s="193"/>
      <c r="AO107" s="193"/>
      <c r="AP107" s="193"/>
      <c r="AQ107" s="193"/>
      <c r="AR107" s="193"/>
      <c r="AS107" s="193"/>
      <c r="AT107" s="193"/>
      <c r="AU107" s="193"/>
      <c r="AV107" s="193"/>
      <c r="AW107" s="193"/>
      <c r="AX107" s="193"/>
      <c r="AY107" s="196" t="s">
        <v>139</v>
      </c>
      <c r="AZ107" s="193"/>
      <c r="BA107" s="193"/>
      <c r="BB107" s="193"/>
      <c r="BC107" s="193"/>
      <c r="BD107" s="193"/>
      <c r="BE107" s="197">
        <f>IF(U107="základní",M107,0)</f>
        <v>0</v>
      </c>
      <c r="BF107" s="197">
        <f>IF(U107="snížená",M107,0)</f>
        <v>0</v>
      </c>
      <c r="BG107" s="197">
        <f>IF(U107="zákl. přenesená",M107,0)</f>
        <v>0</v>
      </c>
      <c r="BH107" s="197">
        <f>IF(U107="sníž. přenesená",M107,0)</f>
        <v>0</v>
      </c>
      <c r="BI107" s="197">
        <f>IF(U107="nulová",M107,0)</f>
        <v>0</v>
      </c>
      <c r="BJ107" s="196" t="s">
        <v>90</v>
      </c>
      <c r="BK107" s="193"/>
      <c r="BL107" s="193"/>
      <c r="BM107" s="193"/>
    </row>
    <row r="108" s="1" customFormat="1" ht="18" customHeight="1">
      <c r="B108" s="48"/>
      <c r="C108" s="49"/>
      <c r="D108" s="146" t="s">
        <v>143</v>
      </c>
      <c r="E108" s="139"/>
      <c r="F108" s="139"/>
      <c r="G108" s="139"/>
      <c r="H108" s="139"/>
      <c r="I108" s="49"/>
      <c r="J108" s="49"/>
      <c r="K108" s="49"/>
      <c r="L108" s="49"/>
      <c r="M108" s="140">
        <f>ROUND(M88*T108,2)</f>
        <v>0</v>
      </c>
      <c r="N108" s="141"/>
      <c r="O108" s="141"/>
      <c r="P108" s="141"/>
      <c r="Q108" s="141"/>
      <c r="R108" s="50"/>
      <c r="S108" s="193"/>
      <c r="T108" s="194"/>
      <c r="U108" s="195" t="s">
        <v>45</v>
      </c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6" t="s">
        <v>139</v>
      </c>
      <c r="AZ108" s="193"/>
      <c r="BA108" s="193"/>
      <c r="BB108" s="193"/>
      <c r="BC108" s="193"/>
      <c r="BD108" s="193"/>
      <c r="BE108" s="197">
        <f>IF(U108="základní",M108,0)</f>
        <v>0</v>
      </c>
      <c r="BF108" s="197">
        <f>IF(U108="snížená",M108,0)</f>
        <v>0</v>
      </c>
      <c r="BG108" s="197">
        <f>IF(U108="zákl. přenesená",M108,0)</f>
        <v>0</v>
      </c>
      <c r="BH108" s="197">
        <f>IF(U108="sníž. přenesená",M108,0)</f>
        <v>0</v>
      </c>
      <c r="BI108" s="197">
        <f>IF(U108="nulová",M108,0)</f>
        <v>0</v>
      </c>
      <c r="BJ108" s="196" t="s">
        <v>90</v>
      </c>
      <c r="BK108" s="193"/>
      <c r="BL108" s="193"/>
      <c r="BM108" s="193"/>
    </row>
    <row r="109" s="1" customFormat="1" ht="18" customHeight="1">
      <c r="B109" s="48"/>
      <c r="C109" s="49"/>
      <c r="D109" s="139" t="s">
        <v>144</v>
      </c>
      <c r="E109" s="49"/>
      <c r="F109" s="49"/>
      <c r="G109" s="49"/>
      <c r="H109" s="49"/>
      <c r="I109" s="49"/>
      <c r="J109" s="49"/>
      <c r="K109" s="49"/>
      <c r="L109" s="49"/>
      <c r="M109" s="140">
        <f>ROUND(M88*T109,2)</f>
        <v>0</v>
      </c>
      <c r="N109" s="141"/>
      <c r="O109" s="141"/>
      <c r="P109" s="141"/>
      <c r="Q109" s="141"/>
      <c r="R109" s="50"/>
      <c r="S109" s="193"/>
      <c r="T109" s="198"/>
      <c r="U109" s="199" t="s">
        <v>45</v>
      </c>
      <c r="V109" s="193"/>
      <c r="W109" s="193"/>
      <c r="X109" s="193"/>
      <c r="Y109" s="193"/>
      <c r="Z109" s="193"/>
      <c r="AA109" s="193"/>
      <c r="AB109" s="193"/>
      <c r="AC109" s="193"/>
      <c r="AD109" s="193"/>
      <c r="AE109" s="193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6" t="s">
        <v>145</v>
      </c>
      <c r="AZ109" s="193"/>
      <c r="BA109" s="193"/>
      <c r="BB109" s="193"/>
      <c r="BC109" s="193"/>
      <c r="BD109" s="193"/>
      <c r="BE109" s="197">
        <f>IF(U109="základní",M109,0)</f>
        <v>0</v>
      </c>
      <c r="BF109" s="197">
        <f>IF(U109="snížená",M109,0)</f>
        <v>0</v>
      </c>
      <c r="BG109" s="197">
        <f>IF(U109="zákl. přenesená",M109,0)</f>
        <v>0</v>
      </c>
      <c r="BH109" s="197">
        <f>IF(U109="sníž. přenesená",M109,0)</f>
        <v>0</v>
      </c>
      <c r="BI109" s="197">
        <f>IF(U109="nulová",M109,0)</f>
        <v>0</v>
      </c>
      <c r="BJ109" s="196" t="s">
        <v>90</v>
      </c>
      <c r="BK109" s="193"/>
      <c r="BL109" s="193"/>
      <c r="BM109" s="193"/>
    </row>
    <row r="110" s="1" customFormat="1"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50"/>
      <c r="T110" s="174"/>
      <c r="U110" s="174"/>
    </row>
    <row r="111" s="1" customFormat="1" ht="29.28" customHeight="1">
      <c r="B111" s="48"/>
      <c r="C111" s="153" t="s">
        <v>106</v>
      </c>
      <c r="D111" s="154"/>
      <c r="E111" s="154"/>
      <c r="F111" s="154"/>
      <c r="G111" s="154"/>
      <c r="H111" s="154"/>
      <c r="I111" s="154"/>
      <c r="J111" s="154"/>
      <c r="K111" s="154"/>
      <c r="L111" s="155">
        <f>ROUND(SUM(M88+M103),2)</f>
        <v>0</v>
      </c>
      <c r="M111" s="155"/>
      <c r="N111" s="155"/>
      <c r="O111" s="155"/>
      <c r="P111" s="155"/>
      <c r="Q111" s="155"/>
      <c r="R111" s="50"/>
      <c r="T111" s="174"/>
      <c r="U111" s="174"/>
    </row>
    <row r="112" s="1" customFormat="1" ht="6.96" customHeight="1">
      <c r="B112" s="77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9"/>
      <c r="T112" s="174"/>
      <c r="U112" s="174"/>
    </row>
    <row r="116" s="1" customFormat="1" ht="6.96" customHeight="1">
      <c r="B116" s="80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2"/>
    </row>
    <row r="117" s="1" customFormat="1" ht="36.96" customHeight="1">
      <c r="B117" s="48"/>
      <c r="C117" s="28" t="s">
        <v>146</v>
      </c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6.96" customHeight="1"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30" customHeight="1">
      <c r="B119" s="48"/>
      <c r="C119" s="39" t="s">
        <v>20</v>
      </c>
      <c r="D119" s="49"/>
      <c r="E119" s="49"/>
      <c r="F119" s="158" t="str">
        <f>F6</f>
        <v>TĚLOCVIČNA pro ZŠ v Samotíškách, ul.Podhůry</v>
      </c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49"/>
      <c r="R119" s="50"/>
    </row>
    <row r="120" s="1" customFormat="1" ht="36.96" customHeight="1">
      <c r="B120" s="48"/>
      <c r="C120" s="87" t="s">
        <v>114</v>
      </c>
      <c r="D120" s="49"/>
      <c r="E120" s="49"/>
      <c r="F120" s="89" t="str">
        <f>F7</f>
        <v>ZTI - Vnitřní rozvody ZTI</v>
      </c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 ht="6.96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50"/>
    </row>
    <row r="122" s="1" customFormat="1" ht="18" customHeight="1">
      <c r="B122" s="48"/>
      <c r="C122" s="39" t="s">
        <v>25</v>
      </c>
      <c r="D122" s="49"/>
      <c r="E122" s="49"/>
      <c r="F122" s="34" t="str">
        <f>F9</f>
        <v xml:space="preserve"> Samotíšky</v>
      </c>
      <c r="G122" s="49"/>
      <c r="H122" s="49"/>
      <c r="I122" s="49"/>
      <c r="J122" s="49"/>
      <c r="K122" s="39" t="s">
        <v>27</v>
      </c>
      <c r="L122" s="49"/>
      <c r="M122" s="92" t="str">
        <f>IF(O9="","",O9)</f>
        <v>8. 4. 2019</v>
      </c>
      <c r="N122" s="92"/>
      <c r="O122" s="92"/>
      <c r="P122" s="92"/>
      <c r="Q122" s="49"/>
      <c r="R122" s="50"/>
    </row>
    <row r="123" s="1" customFormat="1" ht="6.96" customHeight="1"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50"/>
    </row>
    <row r="124" s="1" customFormat="1">
      <c r="B124" s="48"/>
      <c r="C124" s="39" t="s">
        <v>29</v>
      </c>
      <c r="D124" s="49"/>
      <c r="E124" s="49"/>
      <c r="F124" s="34" t="str">
        <f>E12</f>
        <v xml:space="preserve">Ing.arch.Otto Schneider  </v>
      </c>
      <c r="G124" s="49"/>
      <c r="H124" s="49"/>
      <c r="I124" s="49"/>
      <c r="J124" s="49"/>
      <c r="K124" s="39" t="s">
        <v>35</v>
      </c>
      <c r="L124" s="49"/>
      <c r="M124" s="34" t="str">
        <f>E18</f>
        <v>Prokeš</v>
      </c>
      <c r="N124" s="34"/>
      <c r="O124" s="34"/>
      <c r="P124" s="34"/>
      <c r="Q124" s="34"/>
      <c r="R124" s="50"/>
    </row>
    <row r="125" s="1" customFormat="1" ht="14.4" customHeight="1">
      <c r="B125" s="48"/>
      <c r="C125" s="39" t="s">
        <v>33</v>
      </c>
      <c r="D125" s="49"/>
      <c r="E125" s="49"/>
      <c r="F125" s="34" t="str">
        <f>IF(E15="","",E15)</f>
        <v>Vyplň údaj</v>
      </c>
      <c r="G125" s="49"/>
      <c r="H125" s="49"/>
      <c r="I125" s="49"/>
      <c r="J125" s="49"/>
      <c r="K125" s="39" t="s">
        <v>37</v>
      </c>
      <c r="L125" s="49"/>
      <c r="M125" s="34" t="str">
        <f>E21</f>
        <v>Prokeš</v>
      </c>
      <c r="N125" s="34"/>
      <c r="O125" s="34"/>
      <c r="P125" s="34"/>
      <c r="Q125" s="34"/>
      <c r="R125" s="50"/>
    </row>
    <row r="126" s="1" customFormat="1" ht="10.32" customHeight="1"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50"/>
    </row>
    <row r="127" s="8" customFormat="1" ht="29.28" customHeight="1">
      <c r="B127" s="200"/>
      <c r="C127" s="201" t="s">
        <v>147</v>
      </c>
      <c r="D127" s="202" t="s">
        <v>148</v>
      </c>
      <c r="E127" s="202" t="s">
        <v>62</v>
      </c>
      <c r="F127" s="202" t="s">
        <v>149</v>
      </c>
      <c r="G127" s="202"/>
      <c r="H127" s="202"/>
      <c r="I127" s="202"/>
      <c r="J127" s="202" t="s">
        <v>150</v>
      </c>
      <c r="K127" s="202" t="s">
        <v>151</v>
      </c>
      <c r="L127" s="202" t="s">
        <v>152</v>
      </c>
      <c r="M127" s="202" t="s">
        <v>153</v>
      </c>
      <c r="N127" s="202"/>
      <c r="O127" s="202"/>
      <c r="P127" s="202" t="s">
        <v>121</v>
      </c>
      <c r="Q127" s="203"/>
      <c r="R127" s="204"/>
      <c r="T127" s="108" t="s">
        <v>154</v>
      </c>
      <c r="U127" s="109" t="s">
        <v>44</v>
      </c>
      <c r="V127" s="109" t="s">
        <v>155</v>
      </c>
      <c r="W127" s="109" t="s">
        <v>156</v>
      </c>
      <c r="X127" s="109" t="s">
        <v>157</v>
      </c>
      <c r="Y127" s="109" t="s">
        <v>158</v>
      </c>
      <c r="Z127" s="109" t="s">
        <v>159</v>
      </c>
      <c r="AA127" s="109" t="s">
        <v>160</v>
      </c>
      <c r="AB127" s="109" t="s">
        <v>161</v>
      </c>
      <c r="AC127" s="109" t="s">
        <v>162</v>
      </c>
      <c r="AD127" s="110" t="s">
        <v>163</v>
      </c>
    </row>
    <row r="128" s="1" customFormat="1" ht="29.28" customHeight="1">
      <c r="B128" s="48"/>
      <c r="C128" s="112" t="s">
        <v>116</v>
      </c>
      <c r="D128" s="49"/>
      <c r="E128" s="49"/>
      <c r="F128" s="49"/>
      <c r="G128" s="49"/>
      <c r="H128" s="49"/>
      <c r="I128" s="49"/>
      <c r="J128" s="49"/>
      <c r="K128" s="49"/>
      <c r="L128" s="49"/>
      <c r="M128" s="205">
        <f>BK128</f>
        <v>0</v>
      </c>
      <c r="N128" s="206"/>
      <c r="O128" s="206"/>
      <c r="P128" s="206"/>
      <c r="Q128" s="206"/>
      <c r="R128" s="50"/>
      <c r="T128" s="111"/>
      <c r="U128" s="69"/>
      <c r="V128" s="69"/>
      <c r="W128" s="207">
        <f>W129+W152+W468</f>
        <v>0</v>
      </c>
      <c r="X128" s="207">
        <f>X129+X152+X468</f>
        <v>0</v>
      </c>
      <c r="Y128" s="69"/>
      <c r="Z128" s="208">
        <f>Z129+Z152+Z468</f>
        <v>0</v>
      </c>
      <c r="AA128" s="69"/>
      <c r="AB128" s="208">
        <f>AB129+AB152+AB468</f>
        <v>1.5642473000000001</v>
      </c>
      <c r="AC128" s="69"/>
      <c r="AD128" s="209">
        <f>AD129+AD152+AD468</f>
        <v>0.88086000000000009</v>
      </c>
      <c r="AT128" s="23" t="s">
        <v>81</v>
      </c>
      <c r="AU128" s="23" t="s">
        <v>123</v>
      </c>
      <c r="BK128" s="210">
        <f>BK129+BK152+BK468</f>
        <v>0</v>
      </c>
    </row>
    <row r="129" s="9" customFormat="1" ht="37.44" customHeight="1">
      <c r="B129" s="211"/>
      <c r="C129" s="212"/>
      <c r="D129" s="213" t="s">
        <v>124</v>
      </c>
      <c r="E129" s="213"/>
      <c r="F129" s="213"/>
      <c r="G129" s="213"/>
      <c r="H129" s="213"/>
      <c r="I129" s="213"/>
      <c r="J129" s="213"/>
      <c r="K129" s="213"/>
      <c r="L129" s="213"/>
      <c r="M129" s="189">
        <f>BK129</f>
        <v>0</v>
      </c>
      <c r="N129" s="182"/>
      <c r="O129" s="182"/>
      <c r="P129" s="182"/>
      <c r="Q129" s="182"/>
      <c r="R129" s="214"/>
      <c r="T129" s="215"/>
      <c r="U129" s="212"/>
      <c r="V129" s="212"/>
      <c r="W129" s="216">
        <f>W130+W137+W144</f>
        <v>0</v>
      </c>
      <c r="X129" s="216">
        <f>X130+X137+X144</f>
        <v>0</v>
      </c>
      <c r="Y129" s="212"/>
      <c r="Z129" s="217">
        <f>Z130+Z137+Z144</f>
        <v>0</v>
      </c>
      <c r="AA129" s="212"/>
      <c r="AB129" s="217">
        <f>AB130+AB137+AB144</f>
        <v>0.13965</v>
      </c>
      <c r="AC129" s="212"/>
      <c r="AD129" s="218">
        <f>AD130+AD137+AD144</f>
        <v>0.81600000000000006</v>
      </c>
      <c r="AR129" s="219" t="s">
        <v>90</v>
      </c>
      <c r="AT129" s="220" t="s">
        <v>81</v>
      </c>
      <c r="AU129" s="220" t="s">
        <v>82</v>
      </c>
      <c r="AY129" s="219" t="s">
        <v>164</v>
      </c>
      <c r="BK129" s="221">
        <f>BK130+BK137+BK144</f>
        <v>0</v>
      </c>
    </row>
    <row r="130" s="9" customFormat="1" ht="19.92" customHeight="1">
      <c r="B130" s="211"/>
      <c r="C130" s="212"/>
      <c r="D130" s="222" t="s">
        <v>125</v>
      </c>
      <c r="E130" s="222"/>
      <c r="F130" s="222"/>
      <c r="G130" s="222"/>
      <c r="H130" s="222"/>
      <c r="I130" s="222"/>
      <c r="J130" s="222"/>
      <c r="K130" s="222"/>
      <c r="L130" s="222"/>
      <c r="M130" s="223">
        <f>BK130</f>
        <v>0</v>
      </c>
      <c r="N130" s="224"/>
      <c r="O130" s="224"/>
      <c r="P130" s="224"/>
      <c r="Q130" s="224"/>
      <c r="R130" s="214"/>
      <c r="T130" s="215"/>
      <c r="U130" s="212"/>
      <c r="V130" s="212"/>
      <c r="W130" s="216">
        <f>SUM(W131:W136)</f>
        <v>0</v>
      </c>
      <c r="X130" s="216">
        <f>SUM(X131:X136)</f>
        <v>0</v>
      </c>
      <c r="Y130" s="212"/>
      <c r="Z130" s="217">
        <f>SUM(Z131:Z136)</f>
        <v>0</v>
      </c>
      <c r="AA130" s="212"/>
      <c r="AB130" s="217">
        <f>SUM(AB131:AB136)</f>
        <v>0.13965</v>
      </c>
      <c r="AC130" s="212"/>
      <c r="AD130" s="218">
        <f>SUM(AD131:AD136)</f>
        <v>0</v>
      </c>
      <c r="AR130" s="219" t="s">
        <v>90</v>
      </c>
      <c r="AT130" s="220" t="s">
        <v>81</v>
      </c>
      <c r="AU130" s="220" t="s">
        <v>90</v>
      </c>
      <c r="AY130" s="219" t="s">
        <v>164</v>
      </c>
      <c r="BK130" s="221">
        <f>SUM(BK131:BK136)</f>
        <v>0</v>
      </c>
    </row>
    <row r="131" s="1" customFormat="1" ht="25.5" customHeight="1">
      <c r="B131" s="48"/>
      <c r="C131" s="225" t="s">
        <v>90</v>
      </c>
      <c r="D131" s="225" t="s">
        <v>165</v>
      </c>
      <c r="E131" s="226" t="s">
        <v>166</v>
      </c>
      <c r="F131" s="227" t="s">
        <v>167</v>
      </c>
      <c r="G131" s="227"/>
      <c r="H131" s="227"/>
      <c r="I131" s="227"/>
      <c r="J131" s="228" t="s">
        <v>168</v>
      </c>
      <c r="K131" s="229">
        <v>9.5</v>
      </c>
      <c r="L131" s="230">
        <v>0</v>
      </c>
      <c r="M131" s="230">
        <v>0</v>
      </c>
      <c r="N131" s="231"/>
      <c r="O131" s="231"/>
      <c r="P131" s="232">
        <f>ROUND(V131*K131,2)</f>
        <v>0</v>
      </c>
      <c r="Q131" s="232"/>
      <c r="R131" s="50"/>
      <c r="T131" s="233" t="s">
        <v>23</v>
      </c>
      <c r="U131" s="58" t="s">
        <v>45</v>
      </c>
      <c r="V131" s="165">
        <f>L131+M131</f>
        <v>0</v>
      </c>
      <c r="W131" s="165">
        <f>ROUND(L131*K131,2)</f>
        <v>0</v>
      </c>
      <c r="X131" s="165">
        <f>ROUND(M131*K131,2)</f>
        <v>0</v>
      </c>
      <c r="Y131" s="49"/>
      <c r="Z131" s="234">
        <f>Y131*K131</f>
        <v>0</v>
      </c>
      <c r="AA131" s="234">
        <v>0.0147</v>
      </c>
      <c r="AB131" s="234">
        <f>AA131*K131</f>
        <v>0.13965</v>
      </c>
      <c r="AC131" s="234">
        <v>0</v>
      </c>
      <c r="AD131" s="235">
        <f>AC131*K131</f>
        <v>0</v>
      </c>
      <c r="AR131" s="23" t="s">
        <v>169</v>
      </c>
      <c r="AT131" s="23" t="s">
        <v>165</v>
      </c>
      <c r="AU131" s="23" t="s">
        <v>112</v>
      </c>
      <c r="AY131" s="23" t="s">
        <v>164</v>
      </c>
      <c r="BE131" s="145">
        <f>IF(U131="základní",P131,0)</f>
        <v>0</v>
      </c>
      <c r="BF131" s="145">
        <f>IF(U131="snížená",P131,0)</f>
        <v>0</v>
      </c>
      <c r="BG131" s="145">
        <f>IF(U131="zákl. přenesená",P131,0)</f>
        <v>0</v>
      </c>
      <c r="BH131" s="145">
        <f>IF(U131="sníž. přenesená",P131,0)</f>
        <v>0</v>
      </c>
      <c r="BI131" s="145">
        <f>IF(U131="nulová",P131,0)</f>
        <v>0</v>
      </c>
      <c r="BJ131" s="23" t="s">
        <v>90</v>
      </c>
      <c r="BK131" s="145">
        <f>ROUND(V131*K131,2)</f>
        <v>0</v>
      </c>
      <c r="BL131" s="23" t="s">
        <v>169</v>
      </c>
      <c r="BM131" s="23" t="s">
        <v>170</v>
      </c>
    </row>
    <row r="132" s="10" customFormat="1" ht="16.5" customHeight="1">
      <c r="B132" s="236"/>
      <c r="C132" s="237"/>
      <c r="D132" s="237"/>
      <c r="E132" s="238" t="s">
        <v>23</v>
      </c>
      <c r="F132" s="239" t="s">
        <v>171</v>
      </c>
      <c r="G132" s="240"/>
      <c r="H132" s="240"/>
      <c r="I132" s="240"/>
      <c r="J132" s="237"/>
      <c r="K132" s="238" t="s">
        <v>23</v>
      </c>
      <c r="L132" s="237"/>
      <c r="M132" s="237"/>
      <c r="N132" s="237"/>
      <c r="O132" s="237"/>
      <c r="P132" s="237"/>
      <c r="Q132" s="237"/>
      <c r="R132" s="241"/>
      <c r="T132" s="242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43"/>
      <c r="AT132" s="244" t="s">
        <v>172</v>
      </c>
      <c r="AU132" s="244" t="s">
        <v>112</v>
      </c>
      <c r="AV132" s="10" t="s">
        <v>90</v>
      </c>
      <c r="AW132" s="10" t="s">
        <v>7</v>
      </c>
      <c r="AX132" s="10" t="s">
        <v>82</v>
      </c>
      <c r="AY132" s="244" t="s">
        <v>164</v>
      </c>
    </row>
    <row r="133" s="10" customFormat="1" ht="16.5" customHeight="1">
      <c r="B133" s="236"/>
      <c r="C133" s="237"/>
      <c r="D133" s="237"/>
      <c r="E133" s="238" t="s">
        <v>23</v>
      </c>
      <c r="F133" s="245" t="s">
        <v>173</v>
      </c>
      <c r="G133" s="237"/>
      <c r="H133" s="237"/>
      <c r="I133" s="237"/>
      <c r="J133" s="237"/>
      <c r="K133" s="238" t="s">
        <v>23</v>
      </c>
      <c r="L133" s="237"/>
      <c r="M133" s="237"/>
      <c r="N133" s="237"/>
      <c r="O133" s="237"/>
      <c r="P133" s="237"/>
      <c r="Q133" s="237"/>
      <c r="R133" s="241"/>
      <c r="T133" s="242"/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43"/>
      <c r="AT133" s="244" t="s">
        <v>172</v>
      </c>
      <c r="AU133" s="244" t="s">
        <v>112</v>
      </c>
      <c r="AV133" s="10" t="s">
        <v>90</v>
      </c>
      <c r="AW133" s="10" t="s">
        <v>7</v>
      </c>
      <c r="AX133" s="10" t="s">
        <v>82</v>
      </c>
      <c r="AY133" s="244" t="s">
        <v>164</v>
      </c>
    </row>
    <row r="134" s="11" customFormat="1" ht="16.5" customHeight="1">
      <c r="B134" s="246"/>
      <c r="C134" s="247"/>
      <c r="D134" s="247"/>
      <c r="E134" s="248" t="s">
        <v>23</v>
      </c>
      <c r="F134" s="249" t="s">
        <v>174</v>
      </c>
      <c r="G134" s="247"/>
      <c r="H134" s="247"/>
      <c r="I134" s="247"/>
      <c r="J134" s="247"/>
      <c r="K134" s="250">
        <v>7.5</v>
      </c>
      <c r="L134" s="247"/>
      <c r="M134" s="247"/>
      <c r="N134" s="247"/>
      <c r="O134" s="247"/>
      <c r="P134" s="247"/>
      <c r="Q134" s="247"/>
      <c r="R134" s="251"/>
      <c r="T134" s="252"/>
      <c r="U134" s="247"/>
      <c r="V134" s="247"/>
      <c r="W134" s="247"/>
      <c r="X134" s="247"/>
      <c r="Y134" s="247"/>
      <c r="Z134" s="247"/>
      <c r="AA134" s="247"/>
      <c r="AB134" s="247"/>
      <c r="AC134" s="247"/>
      <c r="AD134" s="253"/>
      <c r="AT134" s="254" t="s">
        <v>172</v>
      </c>
      <c r="AU134" s="254" t="s">
        <v>112</v>
      </c>
      <c r="AV134" s="11" t="s">
        <v>112</v>
      </c>
      <c r="AW134" s="11" t="s">
        <v>7</v>
      </c>
      <c r="AX134" s="11" t="s">
        <v>82</v>
      </c>
      <c r="AY134" s="254" t="s">
        <v>164</v>
      </c>
    </row>
    <row r="135" s="11" customFormat="1" ht="16.5" customHeight="1">
      <c r="B135" s="246"/>
      <c r="C135" s="247"/>
      <c r="D135" s="247"/>
      <c r="E135" s="248" t="s">
        <v>23</v>
      </c>
      <c r="F135" s="249" t="s">
        <v>175</v>
      </c>
      <c r="G135" s="247"/>
      <c r="H135" s="247"/>
      <c r="I135" s="247"/>
      <c r="J135" s="247"/>
      <c r="K135" s="250">
        <v>2</v>
      </c>
      <c r="L135" s="247"/>
      <c r="M135" s="247"/>
      <c r="N135" s="247"/>
      <c r="O135" s="247"/>
      <c r="P135" s="247"/>
      <c r="Q135" s="247"/>
      <c r="R135" s="251"/>
      <c r="T135" s="252"/>
      <c r="U135" s="247"/>
      <c r="V135" s="247"/>
      <c r="W135" s="247"/>
      <c r="X135" s="247"/>
      <c r="Y135" s="247"/>
      <c r="Z135" s="247"/>
      <c r="AA135" s="247"/>
      <c r="AB135" s="247"/>
      <c r="AC135" s="247"/>
      <c r="AD135" s="253"/>
      <c r="AT135" s="254" t="s">
        <v>172</v>
      </c>
      <c r="AU135" s="254" t="s">
        <v>112</v>
      </c>
      <c r="AV135" s="11" t="s">
        <v>112</v>
      </c>
      <c r="AW135" s="11" t="s">
        <v>7</v>
      </c>
      <c r="AX135" s="11" t="s">
        <v>82</v>
      </c>
      <c r="AY135" s="254" t="s">
        <v>164</v>
      </c>
    </row>
    <row r="136" s="12" customFormat="1" ht="16.5" customHeight="1">
      <c r="B136" s="255"/>
      <c r="C136" s="256"/>
      <c r="D136" s="256"/>
      <c r="E136" s="257" t="s">
        <v>23</v>
      </c>
      <c r="F136" s="258" t="s">
        <v>176</v>
      </c>
      <c r="G136" s="256"/>
      <c r="H136" s="256"/>
      <c r="I136" s="256"/>
      <c r="J136" s="256"/>
      <c r="K136" s="259">
        <v>9.5</v>
      </c>
      <c r="L136" s="256"/>
      <c r="M136" s="256"/>
      <c r="N136" s="256"/>
      <c r="O136" s="256"/>
      <c r="P136" s="256"/>
      <c r="Q136" s="256"/>
      <c r="R136" s="260"/>
      <c r="T136" s="261"/>
      <c r="U136" s="256"/>
      <c r="V136" s="256"/>
      <c r="W136" s="256"/>
      <c r="X136" s="256"/>
      <c r="Y136" s="256"/>
      <c r="Z136" s="256"/>
      <c r="AA136" s="256"/>
      <c r="AB136" s="256"/>
      <c r="AC136" s="256"/>
      <c r="AD136" s="262"/>
      <c r="AT136" s="263" t="s">
        <v>172</v>
      </c>
      <c r="AU136" s="263" t="s">
        <v>112</v>
      </c>
      <c r="AV136" s="12" t="s">
        <v>169</v>
      </c>
      <c r="AW136" s="12" t="s">
        <v>7</v>
      </c>
      <c r="AX136" s="12" t="s">
        <v>90</v>
      </c>
      <c r="AY136" s="263" t="s">
        <v>164</v>
      </c>
    </row>
    <row r="137" s="9" customFormat="1" ht="29.88" customHeight="1">
      <c r="B137" s="211"/>
      <c r="C137" s="212"/>
      <c r="D137" s="222" t="s">
        <v>126</v>
      </c>
      <c r="E137" s="222"/>
      <c r="F137" s="222"/>
      <c r="G137" s="222"/>
      <c r="H137" s="222"/>
      <c r="I137" s="222"/>
      <c r="J137" s="222"/>
      <c r="K137" s="222"/>
      <c r="L137" s="222"/>
      <c r="M137" s="223">
        <f>BK137</f>
        <v>0</v>
      </c>
      <c r="N137" s="224"/>
      <c r="O137" s="224"/>
      <c r="P137" s="224"/>
      <c r="Q137" s="224"/>
      <c r="R137" s="214"/>
      <c r="T137" s="215"/>
      <c r="U137" s="212"/>
      <c r="V137" s="212"/>
      <c r="W137" s="216">
        <f>SUM(W138:W143)</f>
        <v>0</v>
      </c>
      <c r="X137" s="216">
        <f>SUM(X138:X143)</f>
        <v>0</v>
      </c>
      <c r="Y137" s="212"/>
      <c r="Z137" s="217">
        <f>SUM(Z138:Z143)</f>
        <v>0</v>
      </c>
      <c r="AA137" s="212"/>
      <c r="AB137" s="217">
        <f>SUM(AB138:AB143)</f>
        <v>0</v>
      </c>
      <c r="AC137" s="212"/>
      <c r="AD137" s="218">
        <f>SUM(AD138:AD143)</f>
        <v>0.81600000000000006</v>
      </c>
      <c r="AR137" s="219" t="s">
        <v>90</v>
      </c>
      <c r="AT137" s="220" t="s">
        <v>81</v>
      </c>
      <c r="AU137" s="220" t="s">
        <v>90</v>
      </c>
      <c r="AY137" s="219" t="s">
        <v>164</v>
      </c>
      <c r="BK137" s="221">
        <f>SUM(BK138:BK143)</f>
        <v>0</v>
      </c>
    </row>
    <row r="138" s="1" customFormat="1" ht="25.5" customHeight="1">
      <c r="B138" s="48"/>
      <c r="C138" s="225" t="s">
        <v>112</v>
      </c>
      <c r="D138" s="225" t="s">
        <v>165</v>
      </c>
      <c r="E138" s="226" t="s">
        <v>177</v>
      </c>
      <c r="F138" s="227" t="s">
        <v>178</v>
      </c>
      <c r="G138" s="227"/>
      <c r="H138" s="227"/>
      <c r="I138" s="227"/>
      <c r="J138" s="228" t="s">
        <v>179</v>
      </c>
      <c r="K138" s="229">
        <v>4</v>
      </c>
      <c r="L138" s="230">
        <v>0</v>
      </c>
      <c r="M138" s="230">
        <v>0</v>
      </c>
      <c r="N138" s="231"/>
      <c r="O138" s="231"/>
      <c r="P138" s="232">
        <f>ROUND(V138*K138,2)</f>
        <v>0</v>
      </c>
      <c r="Q138" s="232"/>
      <c r="R138" s="50"/>
      <c r="T138" s="233" t="s">
        <v>23</v>
      </c>
      <c r="U138" s="58" t="s">
        <v>45</v>
      </c>
      <c r="V138" s="165">
        <f>L138+M138</f>
        <v>0</v>
      </c>
      <c r="W138" s="165">
        <f>ROUND(L138*K138,2)</f>
        <v>0</v>
      </c>
      <c r="X138" s="165">
        <f>ROUND(M138*K138,2)</f>
        <v>0</v>
      </c>
      <c r="Y138" s="49"/>
      <c r="Z138" s="234">
        <f>Y138*K138</f>
        <v>0</v>
      </c>
      <c r="AA138" s="234">
        <v>0</v>
      </c>
      <c r="AB138" s="234">
        <f>AA138*K138</f>
        <v>0</v>
      </c>
      <c r="AC138" s="234">
        <v>0.0080000000000000002</v>
      </c>
      <c r="AD138" s="235">
        <f>AC138*K138</f>
        <v>0.032000000000000001</v>
      </c>
      <c r="AR138" s="23" t="s">
        <v>169</v>
      </c>
      <c r="AT138" s="23" t="s">
        <v>165</v>
      </c>
      <c r="AU138" s="23" t="s">
        <v>112</v>
      </c>
      <c r="AY138" s="23" t="s">
        <v>164</v>
      </c>
      <c r="BE138" s="145">
        <f>IF(U138="základní",P138,0)</f>
        <v>0</v>
      </c>
      <c r="BF138" s="145">
        <f>IF(U138="snížená",P138,0)</f>
        <v>0</v>
      </c>
      <c r="BG138" s="145">
        <f>IF(U138="zákl. přenesená",P138,0)</f>
        <v>0</v>
      </c>
      <c r="BH138" s="145">
        <f>IF(U138="sníž. přenesená",P138,0)</f>
        <v>0</v>
      </c>
      <c r="BI138" s="145">
        <f>IF(U138="nulová",P138,0)</f>
        <v>0</v>
      </c>
      <c r="BJ138" s="23" t="s">
        <v>90</v>
      </c>
      <c r="BK138" s="145">
        <f>ROUND(V138*K138,2)</f>
        <v>0</v>
      </c>
      <c r="BL138" s="23" t="s">
        <v>169</v>
      </c>
      <c r="BM138" s="23" t="s">
        <v>180</v>
      </c>
    </row>
    <row r="139" s="1" customFormat="1" ht="25.5" customHeight="1">
      <c r="B139" s="48"/>
      <c r="C139" s="225" t="s">
        <v>181</v>
      </c>
      <c r="D139" s="225" t="s">
        <v>165</v>
      </c>
      <c r="E139" s="226" t="s">
        <v>182</v>
      </c>
      <c r="F139" s="227" t="s">
        <v>183</v>
      </c>
      <c r="G139" s="227"/>
      <c r="H139" s="227"/>
      <c r="I139" s="227"/>
      <c r="J139" s="228" t="s">
        <v>184</v>
      </c>
      <c r="K139" s="229">
        <v>22</v>
      </c>
      <c r="L139" s="230">
        <v>0</v>
      </c>
      <c r="M139" s="230">
        <v>0</v>
      </c>
      <c r="N139" s="231"/>
      <c r="O139" s="231"/>
      <c r="P139" s="232">
        <f>ROUND(V139*K139,2)</f>
        <v>0</v>
      </c>
      <c r="Q139" s="232"/>
      <c r="R139" s="50"/>
      <c r="T139" s="233" t="s">
        <v>23</v>
      </c>
      <c r="U139" s="58" t="s">
        <v>45</v>
      </c>
      <c r="V139" s="165">
        <f>L139+M139</f>
        <v>0</v>
      </c>
      <c r="W139" s="165">
        <f>ROUND(L139*K139,2)</f>
        <v>0</v>
      </c>
      <c r="X139" s="165">
        <f>ROUND(M139*K139,2)</f>
        <v>0</v>
      </c>
      <c r="Y139" s="49"/>
      <c r="Z139" s="234">
        <f>Y139*K139</f>
        <v>0</v>
      </c>
      <c r="AA139" s="234">
        <v>0</v>
      </c>
      <c r="AB139" s="234">
        <f>AA139*K139</f>
        <v>0</v>
      </c>
      <c r="AC139" s="234">
        <v>0.0060000000000000001</v>
      </c>
      <c r="AD139" s="235">
        <f>AC139*K139</f>
        <v>0.13200000000000001</v>
      </c>
      <c r="AR139" s="23" t="s">
        <v>169</v>
      </c>
      <c r="AT139" s="23" t="s">
        <v>165</v>
      </c>
      <c r="AU139" s="23" t="s">
        <v>112</v>
      </c>
      <c r="AY139" s="23" t="s">
        <v>164</v>
      </c>
      <c r="BE139" s="145">
        <f>IF(U139="základní",P139,0)</f>
        <v>0</v>
      </c>
      <c r="BF139" s="145">
        <f>IF(U139="snížená",P139,0)</f>
        <v>0</v>
      </c>
      <c r="BG139" s="145">
        <f>IF(U139="zákl. přenesená",P139,0)</f>
        <v>0</v>
      </c>
      <c r="BH139" s="145">
        <f>IF(U139="sníž. přenesená",P139,0)</f>
        <v>0</v>
      </c>
      <c r="BI139" s="145">
        <f>IF(U139="nulová",P139,0)</f>
        <v>0</v>
      </c>
      <c r="BJ139" s="23" t="s">
        <v>90</v>
      </c>
      <c r="BK139" s="145">
        <f>ROUND(V139*K139,2)</f>
        <v>0</v>
      </c>
      <c r="BL139" s="23" t="s">
        <v>169</v>
      </c>
      <c r="BM139" s="23" t="s">
        <v>185</v>
      </c>
    </row>
    <row r="140" s="1" customFormat="1" ht="25.5" customHeight="1">
      <c r="B140" s="48"/>
      <c r="C140" s="225" t="s">
        <v>169</v>
      </c>
      <c r="D140" s="225" t="s">
        <v>165</v>
      </c>
      <c r="E140" s="226" t="s">
        <v>186</v>
      </c>
      <c r="F140" s="227" t="s">
        <v>187</v>
      </c>
      <c r="G140" s="227"/>
      <c r="H140" s="227"/>
      <c r="I140" s="227"/>
      <c r="J140" s="228" t="s">
        <v>184</v>
      </c>
      <c r="K140" s="229">
        <v>28</v>
      </c>
      <c r="L140" s="230">
        <v>0</v>
      </c>
      <c r="M140" s="230">
        <v>0</v>
      </c>
      <c r="N140" s="231"/>
      <c r="O140" s="231"/>
      <c r="P140" s="232">
        <f>ROUND(V140*K140,2)</f>
        <v>0</v>
      </c>
      <c r="Q140" s="232"/>
      <c r="R140" s="50"/>
      <c r="T140" s="233" t="s">
        <v>23</v>
      </c>
      <c r="U140" s="58" t="s">
        <v>45</v>
      </c>
      <c r="V140" s="165">
        <f>L140+M140</f>
        <v>0</v>
      </c>
      <c r="W140" s="165">
        <f>ROUND(L140*K140,2)</f>
        <v>0</v>
      </c>
      <c r="X140" s="165">
        <f>ROUND(M140*K140,2)</f>
        <v>0</v>
      </c>
      <c r="Y140" s="49"/>
      <c r="Z140" s="234">
        <f>Y140*K140</f>
        <v>0</v>
      </c>
      <c r="AA140" s="234">
        <v>0</v>
      </c>
      <c r="AB140" s="234">
        <f>AA140*K140</f>
        <v>0</v>
      </c>
      <c r="AC140" s="234">
        <v>0.0089999999999999993</v>
      </c>
      <c r="AD140" s="235">
        <f>AC140*K140</f>
        <v>0.252</v>
      </c>
      <c r="AR140" s="23" t="s">
        <v>169</v>
      </c>
      <c r="AT140" s="23" t="s">
        <v>165</v>
      </c>
      <c r="AU140" s="23" t="s">
        <v>112</v>
      </c>
      <c r="AY140" s="23" t="s">
        <v>164</v>
      </c>
      <c r="BE140" s="145">
        <f>IF(U140="základní",P140,0)</f>
        <v>0</v>
      </c>
      <c r="BF140" s="145">
        <f>IF(U140="snížená",P140,0)</f>
        <v>0</v>
      </c>
      <c r="BG140" s="145">
        <f>IF(U140="zákl. přenesená",P140,0)</f>
        <v>0</v>
      </c>
      <c r="BH140" s="145">
        <f>IF(U140="sníž. přenesená",P140,0)</f>
        <v>0</v>
      </c>
      <c r="BI140" s="145">
        <f>IF(U140="nulová",P140,0)</f>
        <v>0</v>
      </c>
      <c r="BJ140" s="23" t="s">
        <v>90</v>
      </c>
      <c r="BK140" s="145">
        <f>ROUND(V140*K140,2)</f>
        <v>0</v>
      </c>
      <c r="BL140" s="23" t="s">
        <v>169</v>
      </c>
      <c r="BM140" s="23" t="s">
        <v>188</v>
      </c>
    </row>
    <row r="141" s="1" customFormat="1" ht="25.5" customHeight="1">
      <c r="B141" s="48"/>
      <c r="C141" s="225" t="s">
        <v>189</v>
      </c>
      <c r="D141" s="225" t="s">
        <v>165</v>
      </c>
      <c r="E141" s="226" t="s">
        <v>190</v>
      </c>
      <c r="F141" s="227" t="s">
        <v>191</v>
      </c>
      <c r="G141" s="227"/>
      <c r="H141" s="227"/>
      <c r="I141" s="227"/>
      <c r="J141" s="228" t="s">
        <v>184</v>
      </c>
      <c r="K141" s="229">
        <v>10</v>
      </c>
      <c r="L141" s="230">
        <v>0</v>
      </c>
      <c r="M141" s="230">
        <v>0</v>
      </c>
      <c r="N141" s="231"/>
      <c r="O141" s="231"/>
      <c r="P141" s="232">
        <f>ROUND(V141*K141,2)</f>
        <v>0</v>
      </c>
      <c r="Q141" s="232"/>
      <c r="R141" s="50"/>
      <c r="T141" s="233" t="s">
        <v>23</v>
      </c>
      <c r="U141" s="58" t="s">
        <v>45</v>
      </c>
      <c r="V141" s="165">
        <f>L141+M141</f>
        <v>0</v>
      </c>
      <c r="W141" s="165">
        <f>ROUND(L141*K141,2)</f>
        <v>0</v>
      </c>
      <c r="X141" s="165">
        <f>ROUND(M141*K141,2)</f>
        <v>0</v>
      </c>
      <c r="Y141" s="49"/>
      <c r="Z141" s="234">
        <f>Y141*K141</f>
        <v>0</v>
      </c>
      <c r="AA141" s="234">
        <v>0</v>
      </c>
      <c r="AB141" s="234">
        <f>AA141*K141</f>
        <v>0</v>
      </c>
      <c r="AC141" s="234">
        <v>0.040000000000000001</v>
      </c>
      <c r="AD141" s="235">
        <f>AC141*K141</f>
        <v>0.40000000000000002</v>
      </c>
      <c r="AR141" s="23" t="s">
        <v>169</v>
      </c>
      <c r="AT141" s="23" t="s">
        <v>165</v>
      </c>
      <c r="AU141" s="23" t="s">
        <v>112</v>
      </c>
      <c r="AY141" s="23" t="s">
        <v>164</v>
      </c>
      <c r="BE141" s="145">
        <f>IF(U141="základní",P141,0)</f>
        <v>0</v>
      </c>
      <c r="BF141" s="145">
        <f>IF(U141="snížená",P141,0)</f>
        <v>0</v>
      </c>
      <c r="BG141" s="145">
        <f>IF(U141="zákl. přenesená",P141,0)</f>
        <v>0</v>
      </c>
      <c r="BH141" s="145">
        <f>IF(U141="sníž. přenesená",P141,0)</f>
        <v>0</v>
      </c>
      <c r="BI141" s="145">
        <f>IF(U141="nulová",P141,0)</f>
        <v>0</v>
      </c>
      <c r="BJ141" s="23" t="s">
        <v>90</v>
      </c>
      <c r="BK141" s="145">
        <f>ROUND(V141*K141,2)</f>
        <v>0</v>
      </c>
      <c r="BL141" s="23" t="s">
        <v>169</v>
      </c>
      <c r="BM141" s="23" t="s">
        <v>192</v>
      </c>
    </row>
    <row r="142" s="10" customFormat="1" ht="16.5" customHeight="1">
      <c r="B142" s="236"/>
      <c r="C142" s="237"/>
      <c r="D142" s="237"/>
      <c r="E142" s="238" t="s">
        <v>23</v>
      </c>
      <c r="F142" s="239" t="s">
        <v>193</v>
      </c>
      <c r="G142" s="240"/>
      <c r="H142" s="240"/>
      <c r="I142" s="240"/>
      <c r="J142" s="237"/>
      <c r="K142" s="238" t="s">
        <v>23</v>
      </c>
      <c r="L142" s="237"/>
      <c r="M142" s="237"/>
      <c r="N142" s="237"/>
      <c r="O142" s="237"/>
      <c r="P142" s="237"/>
      <c r="Q142" s="237"/>
      <c r="R142" s="241"/>
      <c r="T142" s="242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43"/>
      <c r="AT142" s="244" t="s">
        <v>172</v>
      </c>
      <c r="AU142" s="244" t="s">
        <v>112</v>
      </c>
      <c r="AV142" s="10" t="s">
        <v>90</v>
      </c>
      <c r="AW142" s="10" t="s">
        <v>7</v>
      </c>
      <c r="AX142" s="10" t="s">
        <v>82</v>
      </c>
      <c r="AY142" s="244" t="s">
        <v>164</v>
      </c>
    </row>
    <row r="143" s="11" customFormat="1" ht="16.5" customHeight="1">
      <c r="B143" s="246"/>
      <c r="C143" s="247"/>
      <c r="D143" s="247"/>
      <c r="E143" s="248" t="s">
        <v>23</v>
      </c>
      <c r="F143" s="249" t="s">
        <v>194</v>
      </c>
      <c r="G143" s="247"/>
      <c r="H143" s="247"/>
      <c r="I143" s="247"/>
      <c r="J143" s="247"/>
      <c r="K143" s="250">
        <v>10</v>
      </c>
      <c r="L143" s="247"/>
      <c r="M143" s="247"/>
      <c r="N143" s="247"/>
      <c r="O143" s="247"/>
      <c r="P143" s="247"/>
      <c r="Q143" s="247"/>
      <c r="R143" s="251"/>
      <c r="T143" s="252"/>
      <c r="U143" s="247"/>
      <c r="V143" s="247"/>
      <c r="W143" s="247"/>
      <c r="X143" s="247"/>
      <c r="Y143" s="247"/>
      <c r="Z143" s="247"/>
      <c r="AA143" s="247"/>
      <c r="AB143" s="247"/>
      <c r="AC143" s="247"/>
      <c r="AD143" s="253"/>
      <c r="AT143" s="254" t="s">
        <v>172</v>
      </c>
      <c r="AU143" s="254" t="s">
        <v>112</v>
      </c>
      <c r="AV143" s="11" t="s">
        <v>112</v>
      </c>
      <c r="AW143" s="11" t="s">
        <v>7</v>
      </c>
      <c r="AX143" s="11" t="s">
        <v>82</v>
      </c>
      <c r="AY143" s="254" t="s">
        <v>164</v>
      </c>
    </row>
    <row r="144" s="9" customFormat="1" ht="29.88" customHeight="1">
      <c r="B144" s="211"/>
      <c r="C144" s="212"/>
      <c r="D144" s="222" t="s">
        <v>127</v>
      </c>
      <c r="E144" s="222"/>
      <c r="F144" s="222"/>
      <c r="G144" s="222"/>
      <c r="H144" s="222"/>
      <c r="I144" s="222"/>
      <c r="J144" s="222"/>
      <c r="K144" s="222"/>
      <c r="L144" s="222"/>
      <c r="M144" s="223">
        <f>BK144</f>
        <v>0</v>
      </c>
      <c r="N144" s="224"/>
      <c r="O144" s="224"/>
      <c r="P144" s="224"/>
      <c r="Q144" s="224"/>
      <c r="R144" s="214"/>
      <c r="T144" s="215"/>
      <c r="U144" s="212"/>
      <c r="V144" s="212"/>
      <c r="W144" s="216">
        <f>SUM(W145:W151)</f>
        <v>0</v>
      </c>
      <c r="X144" s="216">
        <f>SUM(X145:X151)</f>
        <v>0</v>
      </c>
      <c r="Y144" s="212"/>
      <c r="Z144" s="217">
        <f>SUM(Z145:Z151)</f>
        <v>0</v>
      </c>
      <c r="AA144" s="212"/>
      <c r="AB144" s="217">
        <f>SUM(AB145:AB151)</f>
        <v>0</v>
      </c>
      <c r="AC144" s="212"/>
      <c r="AD144" s="218">
        <f>SUM(AD145:AD151)</f>
        <v>0</v>
      </c>
      <c r="AR144" s="219" t="s">
        <v>90</v>
      </c>
      <c r="AT144" s="220" t="s">
        <v>81</v>
      </c>
      <c r="AU144" s="220" t="s">
        <v>90</v>
      </c>
      <c r="AY144" s="219" t="s">
        <v>164</v>
      </c>
      <c r="BK144" s="221">
        <f>SUM(BK145:BK151)</f>
        <v>0</v>
      </c>
    </row>
    <row r="145" s="1" customFormat="1" ht="38.25" customHeight="1">
      <c r="B145" s="48"/>
      <c r="C145" s="225" t="s">
        <v>195</v>
      </c>
      <c r="D145" s="225" t="s">
        <v>165</v>
      </c>
      <c r="E145" s="226" t="s">
        <v>196</v>
      </c>
      <c r="F145" s="227" t="s">
        <v>197</v>
      </c>
      <c r="G145" s="227"/>
      <c r="H145" s="227"/>
      <c r="I145" s="227"/>
      <c r="J145" s="228" t="s">
        <v>198</v>
      </c>
      <c r="K145" s="229">
        <v>0.88100000000000001</v>
      </c>
      <c r="L145" s="230">
        <v>0</v>
      </c>
      <c r="M145" s="230">
        <v>0</v>
      </c>
      <c r="N145" s="231"/>
      <c r="O145" s="231"/>
      <c r="P145" s="232">
        <f>ROUND(V145*K145,2)</f>
        <v>0</v>
      </c>
      <c r="Q145" s="232"/>
      <c r="R145" s="50"/>
      <c r="T145" s="233" t="s">
        <v>23</v>
      </c>
      <c r="U145" s="58" t="s">
        <v>45</v>
      </c>
      <c r="V145" s="165">
        <f>L145+M145</f>
        <v>0</v>
      </c>
      <c r="W145" s="165">
        <f>ROUND(L145*K145,2)</f>
        <v>0</v>
      </c>
      <c r="X145" s="165">
        <f>ROUND(M145*K145,2)</f>
        <v>0</v>
      </c>
      <c r="Y145" s="49"/>
      <c r="Z145" s="234">
        <f>Y145*K145</f>
        <v>0</v>
      </c>
      <c r="AA145" s="234">
        <v>0</v>
      </c>
      <c r="AB145" s="234">
        <f>AA145*K145</f>
        <v>0</v>
      </c>
      <c r="AC145" s="234">
        <v>0</v>
      </c>
      <c r="AD145" s="235">
        <f>AC145*K145</f>
        <v>0</v>
      </c>
      <c r="AR145" s="23" t="s">
        <v>169</v>
      </c>
      <c r="AT145" s="23" t="s">
        <v>165</v>
      </c>
      <c r="AU145" s="23" t="s">
        <v>112</v>
      </c>
      <c r="AY145" s="23" t="s">
        <v>164</v>
      </c>
      <c r="BE145" s="145">
        <f>IF(U145="základní",P145,0)</f>
        <v>0</v>
      </c>
      <c r="BF145" s="145">
        <f>IF(U145="snížená",P145,0)</f>
        <v>0</v>
      </c>
      <c r="BG145" s="145">
        <f>IF(U145="zákl. přenesená",P145,0)</f>
        <v>0</v>
      </c>
      <c r="BH145" s="145">
        <f>IF(U145="sníž. přenesená",P145,0)</f>
        <v>0</v>
      </c>
      <c r="BI145" s="145">
        <f>IF(U145="nulová",P145,0)</f>
        <v>0</v>
      </c>
      <c r="BJ145" s="23" t="s">
        <v>90</v>
      </c>
      <c r="BK145" s="145">
        <f>ROUND(V145*K145,2)</f>
        <v>0</v>
      </c>
      <c r="BL145" s="23" t="s">
        <v>169</v>
      </c>
      <c r="BM145" s="23" t="s">
        <v>199</v>
      </c>
    </row>
    <row r="146" s="1" customFormat="1" ht="38.25" customHeight="1">
      <c r="B146" s="48"/>
      <c r="C146" s="225" t="s">
        <v>200</v>
      </c>
      <c r="D146" s="225" t="s">
        <v>165</v>
      </c>
      <c r="E146" s="226" t="s">
        <v>201</v>
      </c>
      <c r="F146" s="227" t="s">
        <v>202</v>
      </c>
      <c r="G146" s="227"/>
      <c r="H146" s="227"/>
      <c r="I146" s="227"/>
      <c r="J146" s="228" t="s">
        <v>198</v>
      </c>
      <c r="K146" s="229">
        <v>0.88100000000000001</v>
      </c>
      <c r="L146" s="230">
        <v>0</v>
      </c>
      <c r="M146" s="230">
        <v>0</v>
      </c>
      <c r="N146" s="231"/>
      <c r="O146" s="231"/>
      <c r="P146" s="232">
        <f>ROUND(V146*K146,2)</f>
        <v>0</v>
      </c>
      <c r="Q146" s="232"/>
      <c r="R146" s="50"/>
      <c r="T146" s="233" t="s">
        <v>23</v>
      </c>
      <c r="U146" s="58" t="s">
        <v>45</v>
      </c>
      <c r="V146" s="165">
        <f>L146+M146</f>
        <v>0</v>
      </c>
      <c r="W146" s="165">
        <f>ROUND(L146*K146,2)</f>
        <v>0</v>
      </c>
      <c r="X146" s="165">
        <f>ROUND(M146*K146,2)</f>
        <v>0</v>
      </c>
      <c r="Y146" s="49"/>
      <c r="Z146" s="234">
        <f>Y146*K146</f>
        <v>0</v>
      </c>
      <c r="AA146" s="234">
        <v>0</v>
      </c>
      <c r="AB146" s="234">
        <f>AA146*K146</f>
        <v>0</v>
      </c>
      <c r="AC146" s="234">
        <v>0</v>
      </c>
      <c r="AD146" s="235">
        <f>AC146*K146</f>
        <v>0</v>
      </c>
      <c r="AR146" s="23" t="s">
        <v>169</v>
      </c>
      <c r="AT146" s="23" t="s">
        <v>165</v>
      </c>
      <c r="AU146" s="23" t="s">
        <v>112</v>
      </c>
      <c r="AY146" s="23" t="s">
        <v>164</v>
      </c>
      <c r="BE146" s="145">
        <f>IF(U146="základní",P146,0)</f>
        <v>0</v>
      </c>
      <c r="BF146" s="145">
        <f>IF(U146="snížená",P146,0)</f>
        <v>0</v>
      </c>
      <c r="BG146" s="145">
        <f>IF(U146="zákl. přenesená",P146,0)</f>
        <v>0</v>
      </c>
      <c r="BH146" s="145">
        <f>IF(U146="sníž. přenesená",P146,0)</f>
        <v>0</v>
      </c>
      <c r="BI146" s="145">
        <f>IF(U146="nulová",P146,0)</f>
        <v>0</v>
      </c>
      <c r="BJ146" s="23" t="s">
        <v>90</v>
      </c>
      <c r="BK146" s="145">
        <f>ROUND(V146*K146,2)</f>
        <v>0</v>
      </c>
      <c r="BL146" s="23" t="s">
        <v>169</v>
      </c>
      <c r="BM146" s="23" t="s">
        <v>203</v>
      </c>
    </row>
    <row r="147" s="1" customFormat="1" ht="25.5" customHeight="1">
      <c r="B147" s="48"/>
      <c r="C147" s="225" t="s">
        <v>204</v>
      </c>
      <c r="D147" s="225" t="s">
        <v>165</v>
      </c>
      <c r="E147" s="226" t="s">
        <v>205</v>
      </c>
      <c r="F147" s="227" t="s">
        <v>206</v>
      </c>
      <c r="G147" s="227"/>
      <c r="H147" s="227"/>
      <c r="I147" s="227"/>
      <c r="J147" s="228" t="s">
        <v>198</v>
      </c>
      <c r="K147" s="229">
        <v>12.334</v>
      </c>
      <c r="L147" s="230">
        <v>0</v>
      </c>
      <c r="M147" s="230">
        <v>0</v>
      </c>
      <c r="N147" s="231"/>
      <c r="O147" s="231"/>
      <c r="P147" s="232">
        <f>ROUND(V147*K147,2)</f>
        <v>0</v>
      </c>
      <c r="Q147" s="232"/>
      <c r="R147" s="50"/>
      <c r="T147" s="233" t="s">
        <v>23</v>
      </c>
      <c r="U147" s="58" t="s">
        <v>45</v>
      </c>
      <c r="V147" s="165">
        <f>L147+M147</f>
        <v>0</v>
      </c>
      <c r="W147" s="165">
        <f>ROUND(L147*K147,2)</f>
        <v>0</v>
      </c>
      <c r="X147" s="165">
        <f>ROUND(M147*K147,2)</f>
        <v>0</v>
      </c>
      <c r="Y147" s="49"/>
      <c r="Z147" s="234">
        <f>Y147*K147</f>
        <v>0</v>
      </c>
      <c r="AA147" s="234">
        <v>0</v>
      </c>
      <c r="AB147" s="234">
        <f>AA147*K147</f>
        <v>0</v>
      </c>
      <c r="AC147" s="234">
        <v>0</v>
      </c>
      <c r="AD147" s="235">
        <f>AC147*K147</f>
        <v>0</v>
      </c>
      <c r="AR147" s="23" t="s">
        <v>169</v>
      </c>
      <c r="AT147" s="23" t="s">
        <v>165</v>
      </c>
      <c r="AU147" s="23" t="s">
        <v>112</v>
      </c>
      <c r="AY147" s="23" t="s">
        <v>164</v>
      </c>
      <c r="BE147" s="145">
        <f>IF(U147="základní",P147,0)</f>
        <v>0</v>
      </c>
      <c r="BF147" s="145">
        <f>IF(U147="snížená",P147,0)</f>
        <v>0</v>
      </c>
      <c r="BG147" s="145">
        <f>IF(U147="zákl. přenesená",P147,0)</f>
        <v>0</v>
      </c>
      <c r="BH147" s="145">
        <f>IF(U147="sníž. přenesená",P147,0)</f>
        <v>0</v>
      </c>
      <c r="BI147" s="145">
        <f>IF(U147="nulová",P147,0)</f>
        <v>0</v>
      </c>
      <c r="BJ147" s="23" t="s">
        <v>90</v>
      </c>
      <c r="BK147" s="145">
        <f>ROUND(V147*K147,2)</f>
        <v>0</v>
      </c>
      <c r="BL147" s="23" t="s">
        <v>169</v>
      </c>
      <c r="BM147" s="23" t="s">
        <v>207</v>
      </c>
    </row>
    <row r="148" s="10" customFormat="1" ht="16.5" customHeight="1">
      <c r="B148" s="236"/>
      <c r="C148" s="237"/>
      <c r="D148" s="237"/>
      <c r="E148" s="238" t="s">
        <v>23</v>
      </c>
      <c r="F148" s="239" t="s">
        <v>208</v>
      </c>
      <c r="G148" s="240"/>
      <c r="H148" s="240"/>
      <c r="I148" s="240"/>
      <c r="J148" s="237"/>
      <c r="K148" s="238" t="s">
        <v>23</v>
      </c>
      <c r="L148" s="237"/>
      <c r="M148" s="237"/>
      <c r="N148" s="237"/>
      <c r="O148" s="237"/>
      <c r="P148" s="237"/>
      <c r="Q148" s="237"/>
      <c r="R148" s="241"/>
      <c r="T148" s="242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43"/>
      <c r="AT148" s="244" t="s">
        <v>172</v>
      </c>
      <c r="AU148" s="244" t="s">
        <v>112</v>
      </c>
      <c r="AV148" s="10" t="s">
        <v>90</v>
      </c>
      <c r="AW148" s="10" t="s">
        <v>7</v>
      </c>
      <c r="AX148" s="10" t="s">
        <v>82</v>
      </c>
      <c r="AY148" s="244" t="s">
        <v>164</v>
      </c>
    </row>
    <row r="149" s="11" customFormat="1" ht="16.5" customHeight="1">
      <c r="B149" s="246"/>
      <c r="C149" s="247"/>
      <c r="D149" s="247"/>
      <c r="E149" s="248" t="s">
        <v>23</v>
      </c>
      <c r="F149" s="249" t="s">
        <v>209</v>
      </c>
      <c r="G149" s="247"/>
      <c r="H149" s="247"/>
      <c r="I149" s="247"/>
      <c r="J149" s="247"/>
      <c r="K149" s="250">
        <v>12.334</v>
      </c>
      <c r="L149" s="247"/>
      <c r="M149" s="247"/>
      <c r="N149" s="247"/>
      <c r="O149" s="247"/>
      <c r="P149" s="247"/>
      <c r="Q149" s="247"/>
      <c r="R149" s="251"/>
      <c r="T149" s="252"/>
      <c r="U149" s="247"/>
      <c r="V149" s="247"/>
      <c r="W149" s="247"/>
      <c r="X149" s="247"/>
      <c r="Y149" s="247"/>
      <c r="Z149" s="247"/>
      <c r="AA149" s="247"/>
      <c r="AB149" s="247"/>
      <c r="AC149" s="247"/>
      <c r="AD149" s="253"/>
      <c r="AT149" s="254" t="s">
        <v>172</v>
      </c>
      <c r="AU149" s="254" t="s">
        <v>112</v>
      </c>
      <c r="AV149" s="11" t="s">
        <v>112</v>
      </c>
      <c r="AW149" s="11" t="s">
        <v>7</v>
      </c>
      <c r="AX149" s="11" t="s">
        <v>82</v>
      </c>
      <c r="AY149" s="254" t="s">
        <v>164</v>
      </c>
    </row>
    <row r="150" s="1" customFormat="1" ht="38.25" customHeight="1">
      <c r="B150" s="48"/>
      <c r="C150" s="225" t="s">
        <v>210</v>
      </c>
      <c r="D150" s="225" t="s">
        <v>165</v>
      </c>
      <c r="E150" s="226" t="s">
        <v>211</v>
      </c>
      <c r="F150" s="227" t="s">
        <v>212</v>
      </c>
      <c r="G150" s="227"/>
      <c r="H150" s="227"/>
      <c r="I150" s="227"/>
      <c r="J150" s="228" t="s">
        <v>198</v>
      </c>
      <c r="K150" s="229">
        <v>0.88100000000000001</v>
      </c>
      <c r="L150" s="230">
        <v>0</v>
      </c>
      <c r="M150" s="230">
        <v>0</v>
      </c>
      <c r="N150" s="231"/>
      <c r="O150" s="231"/>
      <c r="P150" s="232">
        <f>ROUND(V150*K150,2)</f>
        <v>0</v>
      </c>
      <c r="Q150" s="232"/>
      <c r="R150" s="50"/>
      <c r="T150" s="233" t="s">
        <v>23</v>
      </c>
      <c r="U150" s="58" t="s">
        <v>45</v>
      </c>
      <c r="V150" s="165">
        <f>L150+M150</f>
        <v>0</v>
      </c>
      <c r="W150" s="165">
        <f>ROUND(L150*K150,2)</f>
        <v>0</v>
      </c>
      <c r="X150" s="165">
        <f>ROUND(M150*K150,2)</f>
        <v>0</v>
      </c>
      <c r="Y150" s="49"/>
      <c r="Z150" s="234">
        <f>Y150*K150</f>
        <v>0</v>
      </c>
      <c r="AA150" s="234">
        <v>0</v>
      </c>
      <c r="AB150" s="234">
        <f>AA150*K150</f>
        <v>0</v>
      </c>
      <c r="AC150" s="234">
        <v>0</v>
      </c>
      <c r="AD150" s="235">
        <f>AC150*K150</f>
        <v>0</v>
      </c>
      <c r="AR150" s="23" t="s">
        <v>169</v>
      </c>
      <c r="AT150" s="23" t="s">
        <v>165</v>
      </c>
      <c r="AU150" s="23" t="s">
        <v>112</v>
      </c>
      <c r="AY150" s="23" t="s">
        <v>164</v>
      </c>
      <c r="BE150" s="145">
        <f>IF(U150="základní",P150,0)</f>
        <v>0</v>
      </c>
      <c r="BF150" s="145">
        <f>IF(U150="snížená",P150,0)</f>
        <v>0</v>
      </c>
      <c r="BG150" s="145">
        <f>IF(U150="zákl. přenesená",P150,0)</f>
        <v>0</v>
      </c>
      <c r="BH150" s="145">
        <f>IF(U150="sníž. přenesená",P150,0)</f>
        <v>0</v>
      </c>
      <c r="BI150" s="145">
        <f>IF(U150="nulová",P150,0)</f>
        <v>0</v>
      </c>
      <c r="BJ150" s="23" t="s">
        <v>90</v>
      </c>
      <c r="BK150" s="145">
        <f>ROUND(V150*K150,2)</f>
        <v>0</v>
      </c>
      <c r="BL150" s="23" t="s">
        <v>169</v>
      </c>
      <c r="BM150" s="23" t="s">
        <v>213</v>
      </c>
    </row>
    <row r="151" s="1" customFormat="1" ht="38.25" customHeight="1">
      <c r="B151" s="48"/>
      <c r="C151" s="225" t="s">
        <v>194</v>
      </c>
      <c r="D151" s="225" t="s">
        <v>165</v>
      </c>
      <c r="E151" s="226" t="s">
        <v>214</v>
      </c>
      <c r="F151" s="227" t="s">
        <v>215</v>
      </c>
      <c r="G151" s="227"/>
      <c r="H151" s="227"/>
      <c r="I151" s="227"/>
      <c r="J151" s="228" t="s">
        <v>198</v>
      </c>
      <c r="K151" s="229">
        <v>0.65000000000000002</v>
      </c>
      <c r="L151" s="230">
        <v>0</v>
      </c>
      <c r="M151" s="230">
        <v>0</v>
      </c>
      <c r="N151" s="231"/>
      <c r="O151" s="231"/>
      <c r="P151" s="232">
        <f>ROUND(V151*K151,2)</f>
        <v>0</v>
      </c>
      <c r="Q151" s="232"/>
      <c r="R151" s="50"/>
      <c r="T151" s="233" t="s">
        <v>23</v>
      </c>
      <c r="U151" s="58" t="s">
        <v>45</v>
      </c>
      <c r="V151" s="165">
        <f>L151+M151</f>
        <v>0</v>
      </c>
      <c r="W151" s="165">
        <f>ROUND(L151*K151,2)</f>
        <v>0</v>
      </c>
      <c r="X151" s="165">
        <f>ROUND(M151*K151,2)</f>
        <v>0</v>
      </c>
      <c r="Y151" s="49"/>
      <c r="Z151" s="234">
        <f>Y151*K151</f>
        <v>0</v>
      </c>
      <c r="AA151" s="234">
        <v>0</v>
      </c>
      <c r="AB151" s="234">
        <f>AA151*K151</f>
        <v>0</v>
      </c>
      <c r="AC151" s="234">
        <v>0</v>
      </c>
      <c r="AD151" s="235">
        <f>AC151*K151</f>
        <v>0</v>
      </c>
      <c r="AR151" s="23" t="s">
        <v>169</v>
      </c>
      <c r="AT151" s="23" t="s">
        <v>165</v>
      </c>
      <c r="AU151" s="23" t="s">
        <v>112</v>
      </c>
      <c r="AY151" s="23" t="s">
        <v>164</v>
      </c>
      <c r="BE151" s="145">
        <f>IF(U151="základní",P151,0)</f>
        <v>0</v>
      </c>
      <c r="BF151" s="145">
        <f>IF(U151="snížená",P151,0)</f>
        <v>0</v>
      </c>
      <c r="BG151" s="145">
        <f>IF(U151="zákl. přenesená",P151,0)</f>
        <v>0</v>
      </c>
      <c r="BH151" s="145">
        <f>IF(U151="sníž. přenesená",P151,0)</f>
        <v>0</v>
      </c>
      <c r="BI151" s="145">
        <f>IF(U151="nulová",P151,0)</f>
        <v>0</v>
      </c>
      <c r="BJ151" s="23" t="s">
        <v>90</v>
      </c>
      <c r="BK151" s="145">
        <f>ROUND(V151*K151,2)</f>
        <v>0</v>
      </c>
      <c r="BL151" s="23" t="s">
        <v>169</v>
      </c>
      <c r="BM151" s="23" t="s">
        <v>216</v>
      </c>
    </row>
    <row r="152" s="9" customFormat="1" ht="37.44" customHeight="1">
      <c r="B152" s="211"/>
      <c r="C152" s="212"/>
      <c r="D152" s="213" t="s">
        <v>128</v>
      </c>
      <c r="E152" s="213"/>
      <c r="F152" s="213"/>
      <c r="G152" s="213"/>
      <c r="H152" s="213"/>
      <c r="I152" s="213"/>
      <c r="J152" s="213"/>
      <c r="K152" s="213"/>
      <c r="L152" s="213"/>
      <c r="M152" s="264">
        <f>BK152</f>
        <v>0</v>
      </c>
      <c r="N152" s="265"/>
      <c r="O152" s="265"/>
      <c r="P152" s="265"/>
      <c r="Q152" s="265"/>
      <c r="R152" s="214"/>
      <c r="T152" s="215"/>
      <c r="U152" s="212"/>
      <c r="V152" s="212"/>
      <c r="W152" s="216">
        <f>W153+W162+W267+W382+W408+W411+W463</f>
        <v>0</v>
      </c>
      <c r="X152" s="216">
        <f>X153+X162+X267+X382+X408+X411+X463</f>
        <v>0</v>
      </c>
      <c r="Y152" s="212"/>
      <c r="Z152" s="217">
        <f>Z153+Z162+Z267+Z382+Z408+Z411+Z463</f>
        <v>0</v>
      </c>
      <c r="AA152" s="212"/>
      <c r="AB152" s="217">
        <f>AB153+AB162+AB267+AB382+AB408+AB411+AB463</f>
        <v>1.4245973000000001</v>
      </c>
      <c r="AC152" s="212"/>
      <c r="AD152" s="218">
        <f>AD153+AD162+AD267+AD382+AD408+AD411+AD463</f>
        <v>0.064860000000000001</v>
      </c>
      <c r="AR152" s="219" t="s">
        <v>112</v>
      </c>
      <c r="AT152" s="220" t="s">
        <v>81</v>
      </c>
      <c r="AU152" s="220" t="s">
        <v>82</v>
      </c>
      <c r="AY152" s="219" t="s">
        <v>164</v>
      </c>
      <c r="BK152" s="221">
        <f>BK153+BK162+BK267+BK382+BK408+BK411+BK463</f>
        <v>0</v>
      </c>
    </row>
    <row r="153" s="9" customFormat="1" ht="19.92" customHeight="1">
      <c r="B153" s="211"/>
      <c r="C153" s="212"/>
      <c r="D153" s="222" t="s">
        <v>129</v>
      </c>
      <c r="E153" s="222"/>
      <c r="F153" s="222"/>
      <c r="G153" s="222"/>
      <c r="H153" s="222"/>
      <c r="I153" s="222"/>
      <c r="J153" s="222"/>
      <c r="K153" s="222"/>
      <c r="L153" s="222"/>
      <c r="M153" s="223">
        <f>BK153</f>
        <v>0</v>
      </c>
      <c r="N153" s="224"/>
      <c r="O153" s="224"/>
      <c r="P153" s="224"/>
      <c r="Q153" s="224"/>
      <c r="R153" s="214"/>
      <c r="T153" s="215"/>
      <c r="U153" s="212"/>
      <c r="V153" s="212"/>
      <c r="W153" s="216">
        <f>SUM(W154:W161)</f>
        <v>0</v>
      </c>
      <c r="X153" s="216">
        <f>SUM(X154:X161)</f>
        <v>0</v>
      </c>
      <c r="Y153" s="212"/>
      <c r="Z153" s="217">
        <f>SUM(Z154:Z161)</f>
        <v>0</v>
      </c>
      <c r="AA153" s="212"/>
      <c r="AB153" s="217">
        <f>SUM(AB154:AB161)</f>
        <v>0.029502</v>
      </c>
      <c r="AC153" s="212"/>
      <c r="AD153" s="218">
        <f>SUM(AD154:AD161)</f>
        <v>0</v>
      </c>
      <c r="AR153" s="219" t="s">
        <v>112</v>
      </c>
      <c r="AT153" s="220" t="s">
        <v>81</v>
      </c>
      <c r="AU153" s="220" t="s">
        <v>90</v>
      </c>
      <c r="AY153" s="219" t="s">
        <v>164</v>
      </c>
      <c r="BK153" s="221">
        <f>SUM(BK154:BK161)</f>
        <v>0</v>
      </c>
    </row>
    <row r="154" s="1" customFormat="1" ht="25.5" customHeight="1">
      <c r="B154" s="48"/>
      <c r="C154" s="225" t="s">
        <v>217</v>
      </c>
      <c r="D154" s="225" t="s">
        <v>165</v>
      </c>
      <c r="E154" s="226" t="s">
        <v>218</v>
      </c>
      <c r="F154" s="227" t="s">
        <v>219</v>
      </c>
      <c r="G154" s="227"/>
      <c r="H154" s="227"/>
      <c r="I154" s="227"/>
      <c r="J154" s="228" t="s">
        <v>184</v>
      </c>
      <c r="K154" s="229">
        <v>65.599999999999994</v>
      </c>
      <c r="L154" s="230">
        <v>0</v>
      </c>
      <c r="M154" s="230">
        <v>0</v>
      </c>
      <c r="N154" s="231"/>
      <c r="O154" s="231"/>
      <c r="P154" s="232">
        <f>ROUND(V154*K154,2)</f>
        <v>0</v>
      </c>
      <c r="Q154" s="232"/>
      <c r="R154" s="50"/>
      <c r="T154" s="233" t="s">
        <v>23</v>
      </c>
      <c r="U154" s="58" t="s">
        <v>45</v>
      </c>
      <c r="V154" s="165">
        <f>L154+M154</f>
        <v>0</v>
      </c>
      <c r="W154" s="165">
        <f>ROUND(L154*K154,2)</f>
        <v>0</v>
      </c>
      <c r="X154" s="165">
        <f>ROUND(M154*K154,2)</f>
        <v>0</v>
      </c>
      <c r="Y154" s="49"/>
      <c r="Z154" s="234">
        <f>Y154*K154</f>
        <v>0</v>
      </c>
      <c r="AA154" s="234">
        <v>0</v>
      </c>
      <c r="AB154" s="234">
        <f>AA154*K154</f>
        <v>0</v>
      </c>
      <c r="AC154" s="234">
        <v>0</v>
      </c>
      <c r="AD154" s="235">
        <f>AC154*K154</f>
        <v>0</v>
      </c>
      <c r="AR154" s="23" t="s">
        <v>220</v>
      </c>
      <c r="AT154" s="23" t="s">
        <v>165</v>
      </c>
      <c r="AU154" s="23" t="s">
        <v>112</v>
      </c>
      <c r="AY154" s="23" t="s">
        <v>164</v>
      </c>
      <c r="BE154" s="145">
        <f>IF(U154="základní",P154,0)</f>
        <v>0</v>
      </c>
      <c r="BF154" s="145">
        <f>IF(U154="snížená",P154,0)</f>
        <v>0</v>
      </c>
      <c r="BG154" s="145">
        <f>IF(U154="zákl. přenesená",P154,0)</f>
        <v>0</v>
      </c>
      <c r="BH154" s="145">
        <f>IF(U154="sníž. přenesená",P154,0)</f>
        <v>0</v>
      </c>
      <c r="BI154" s="145">
        <f>IF(U154="nulová",P154,0)</f>
        <v>0</v>
      </c>
      <c r="BJ154" s="23" t="s">
        <v>90</v>
      </c>
      <c r="BK154" s="145">
        <f>ROUND(V154*K154,2)</f>
        <v>0</v>
      </c>
      <c r="BL154" s="23" t="s">
        <v>220</v>
      </c>
      <c r="BM154" s="23" t="s">
        <v>221</v>
      </c>
    </row>
    <row r="155" s="1" customFormat="1" ht="25.5" customHeight="1">
      <c r="B155" s="48"/>
      <c r="C155" s="266" t="s">
        <v>222</v>
      </c>
      <c r="D155" s="266" t="s">
        <v>223</v>
      </c>
      <c r="E155" s="267" t="s">
        <v>224</v>
      </c>
      <c r="F155" s="268" t="s">
        <v>225</v>
      </c>
      <c r="G155" s="268"/>
      <c r="H155" s="268"/>
      <c r="I155" s="268"/>
      <c r="J155" s="269" t="s">
        <v>184</v>
      </c>
      <c r="K155" s="270">
        <v>50.600000000000001</v>
      </c>
      <c r="L155" s="271">
        <v>0</v>
      </c>
      <c r="M155" s="272"/>
      <c r="N155" s="272"/>
      <c r="O155" s="191"/>
      <c r="P155" s="232">
        <f>ROUND(V155*K155,2)</f>
        <v>0</v>
      </c>
      <c r="Q155" s="232"/>
      <c r="R155" s="50"/>
      <c r="T155" s="233" t="s">
        <v>23</v>
      </c>
      <c r="U155" s="58" t="s">
        <v>45</v>
      </c>
      <c r="V155" s="165">
        <f>L155+M155</f>
        <v>0</v>
      </c>
      <c r="W155" s="165">
        <f>ROUND(L155*K155,2)</f>
        <v>0</v>
      </c>
      <c r="X155" s="165">
        <f>ROUND(M155*K155,2)</f>
        <v>0</v>
      </c>
      <c r="Y155" s="49"/>
      <c r="Z155" s="234">
        <f>Y155*K155</f>
        <v>0</v>
      </c>
      <c r="AA155" s="234">
        <v>0.00042000000000000002</v>
      </c>
      <c r="AB155" s="234">
        <f>AA155*K155</f>
        <v>0.021252</v>
      </c>
      <c r="AC155" s="234">
        <v>0</v>
      </c>
      <c r="AD155" s="235">
        <f>AC155*K155</f>
        <v>0</v>
      </c>
      <c r="AR155" s="23" t="s">
        <v>226</v>
      </c>
      <c r="AT155" s="23" t="s">
        <v>223</v>
      </c>
      <c r="AU155" s="23" t="s">
        <v>112</v>
      </c>
      <c r="AY155" s="23" t="s">
        <v>164</v>
      </c>
      <c r="BE155" s="145">
        <f>IF(U155="základní",P155,0)</f>
        <v>0</v>
      </c>
      <c r="BF155" s="145">
        <f>IF(U155="snížená",P155,0)</f>
        <v>0</v>
      </c>
      <c r="BG155" s="145">
        <f>IF(U155="zákl. přenesená",P155,0)</f>
        <v>0</v>
      </c>
      <c r="BH155" s="145">
        <f>IF(U155="sníž. přenesená",P155,0)</f>
        <v>0</v>
      </c>
      <c r="BI155" s="145">
        <f>IF(U155="nulová",P155,0)</f>
        <v>0</v>
      </c>
      <c r="BJ155" s="23" t="s">
        <v>90</v>
      </c>
      <c r="BK155" s="145">
        <f>ROUND(V155*K155,2)</f>
        <v>0</v>
      </c>
      <c r="BL155" s="23" t="s">
        <v>220</v>
      </c>
      <c r="BM155" s="23" t="s">
        <v>227</v>
      </c>
    </row>
    <row r="156" s="10" customFormat="1" ht="16.5" customHeight="1">
      <c r="B156" s="236"/>
      <c r="C156" s="237"/>
      <c r="D156" s="237"/>
      <c r="E156" s="238" t="s">
        <v>23</v>
      </c>
      <c r="F156" s="239" t="s">
        <v>228</v>
      </c>
      <c r="G156" s="240"/>
      <c r="H156" s="240"/>
      <c r="I156" s="240"/>
      <c r="J156" s="237"/>
      <c r="K156" s="238" t="s">
        <v>23</v>
      </c>
      <c r="L156" s="237"/>
      <c r="M156" s="237"/>
      <c r="N156" s="237"/>
      <c r="O156" s="237"/>
      <c r="P156" s="237"/>
      <c r="Q156" s="237"/>
      <c r="R156" s="241"/>
      <c r="T156" s="242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43"/>
      <c r="AT156" s="244" t="s">
        <v>172</v>
      </c>
      <c r="AU156" s="244" t="s">
        <v>112</v>
      </c>
      <c r="AV156" s="10" t="s">
        <v>90</v>
      </c>
      <c r="AW156" s="10" t="s">
        <v>7</v>
      </c>
      <c r="AX156" s="10" t="s">
        <v>82</v>
      </c>
      <c r="AY156" s="244" t="s">
        <v>164</v>
      </c>
    </row>
    <row r="157" s="11" customFormat="1" ht="16.5" customHeight="1">
      <c r="B157" s="246"/>
      <c r="C157" s="247"/>
      <c r="D157" s="247"/>
      <c r="E157" s="248" t="s">
        <v>23</v>
      </c>
      <c r="F157" s="249" t="s">
        <v>229</v>
      </c>
      <c r="G157" s="247"/>
      <c r="H157" s="247"/>
      <c r="I157" s="247"/>
      <c r="J157" s="247"/>
      <c r="K157" s="250">
        <v>50.600000000000001</v>
      </c>
      <c r="L157" s="247"/>
      <c r="M157" s="247"/>
      <c r="N157" s="247"/>
      <c r="O157" s="247"/>
      <c r="P157" s="247"/>
      <c r="Q157" s="247"/>
      <c r="R157" s="251"/>
      <c r="T157" s="252"/>
      <c r="U157" s="247"/>
      <c r="V157" s="247"/>
      <c r="W157" s="247"/>
      <c r="X157" s="247"/>
      <c r="Y157" s="247"/>
      <c r="Z157" s="247"/>
      <c r="AA157" s="247"/>
      <c r="AB157" s="247"/>
      <c r="AC157" s="247"/>
      <c r="AD157" s="253"/>
      <c r="AT157" s="254" t="s">
        <v>172</v>
      </c>
      <c r="AU157" s="254" t="s">
        <v>112</v>
      </c>
      <c r="AV157" s="11" t="s">
        <v>112</v>
      </c>
      <c r="AW157" s="11" t="s">
        <v>7</v>
      </c>
      <c r="AX157" s="11" t="s">
        <v>82</v>
      </c>
      <c r="AY157" s="254" t="s">
        <v>164</v>
      </c>
    </row>
    <row r="158" s="1" customFormat="1" ht="25.5" customHeight="1">
      <c r="B158" s="48"/>
      <c r="C158" s="266" t="s">
        <v>230</v>
      </c>
      <c r="D158" s="266" t="s">
        <v>223</v>
      </c>
      <c r="E158" s="267" t="s">
        <v>231</v>
      </c>
      <c r="F158" s="268" t="s">
        <v>232</v>
      </c>
      <c r="G158" s="268"/>
      <c r="H158" s="268"/>
      <c r="I158" s="268"/>
      <c r="J158" s="269" t="s">
        <v>184</v>
      </c>
      <c r="K158" s="270">
        <v>15</v>
      </c>
      <c r="L158" s="271">
        <v>0</v>
      </c>
      <c r="M158" s="272"/>
      <c r="N158" s="272"/>
      <c r="O158" s="191"/>
      <c r="P158" s="232">
        <f>ROUND(V158*K158,2)</f>
        <v>0</v>
      </c>
      <c r="Q158" s="232"/>
      <c r="R158" s="50"/>
      <c r="T158" s="233" t="s">
        <v>23</v>
      </c>
      <c r="U158" s="58" t="s">
        <v>45</v>
      </c>
      <c r="V158" s="165">
        <f>L158+M158</f>
        <v>0</v>
      </c>
      <c r="W158" s="165">
        <f>ROUND(L158*K158,2)</f>
        <v>0</v>
      </c>
      <c r="X158" s="165">
        <f>ROUND(M158*K158,2)</f>
        <v>0</v>
      </c>
      <c r="Y158" s="49"/>
      <c r="Z158" s="234">
        <f>Y158*K158</f>
        <v>0</v>
      </c>
      <c r="AA158" s="234">
        <v>0.00055000000000000003</v>
      </c>
      <c r="AB158" s="234">
        <f>AA158*K158</f>
        <v>0.0082500000000000004</v>
      </c>
      <c r="AC158" s="234">
        <v>0</v>
      </c>
      <c r="AD158" s="235">
        <f>AC158*K158</f>
        <v>0</v>
      </c>
      <c r="AR158" s="23" t="s">
        <v>226</v>
      </c>
      <c r="AT158" s="23" t="s">
        <v>223</v>
      </c>
      <c r="AU158" s="23" t="s">
        <v>112</v>
      </c>
      <c r="AY158" s="23" t="s">
        <v>164</v>
      </c>
      <c r="BE158" s="145">
        <f>IF(U158="základní",P158,0)</f>
        <v>0</v>
      </c>
      <c r="BF158" s="145">
        <f>IF(U158="snížená",P158,0)</f>
        <v>0</v>
      </c>
      <c r="BG158" s="145">
        <f>IF(U158="zákl. přenesená",P158,0)</f>
        <v>0</v>
      </c>
      <c r="BH158" s="145">
        <f>IF(U158="sníž. přenesená",P158,0)</f>
        <v>0</v>
      </c>
      <c r="BI158" s="145">
        <f>IF(U158="nulová",P158,0)</f>
        <v>0</v>
      </c>
      <c r="BJ158" s="23" t="s">
        <v>90</v>
      </c>
      <c r="BK158" s="145">
        <f>ROUND(V158*K158,2)</f>
        <v>0</v>
      </c>
      <c r="BL158" s="23" t="s">
        <v>220</v>
      </c>
      <c r="BM158" s="23" t="s">
        <v>233</v>
      </c>
    </row>
    <row r="159" s="10" customFormat="1" ht="16.5" customHeight="1">
      <c r="B159" s="236"/>
      <c r="C159" s="237"/>
      <c r="D159" s="237"/>
      <c r="E159" s="238" t="s">
        <v>23</v>
      </c>
      <c r="F159" s="239" t="s">
        <v>234</v>
      </c>
      <c r="G159" s="240"/>
      <c r="H159" s="240"/>
      <c r="I159" s="240"/>
      <c r="J159" s="237"/>
      <c r="K159" s="238" t="s">
        <v>23</v>
      </c>
      <c r="L159" s="237"/>
      <c r="M159" s="237"/>
      <c r="N159" s="237"/>
      <c r="O159" s="237"/>
      <c r="P159" s="237"/>
      <c r="Q159" s="237"/>
      <c r="R159" s="241"/>
      <c r="T159" s="242"/>
      <c r="U159" s="237"/>
      <c r="V159" s="237"/>
      <c r="W159" s="237"/>
      <c r="X159" s="237"/>
      <c r="Y159" s="237"/>
      <c r="Z159" s="237"/>
      <c r="AA159" s="237"/>
      <c r="AB159" s="237"/>
      <c r="AC159" s="237"/>
      <c r="AD159" s="243"/>
      <c r="AT159" s="244" t="s">
        <v>172</v>
      </c>
      <c r="AU159" s="244" t="s">
        <v>112</v>
      </c>
      <c r="AV159" s="10" t="s">
        <v>90</v>
      </c>
      <c r="AW159" s="10" t="s">
        <v>7</v>
      </c>
      <c r="AX159" s="10" t="s">
        <v>82</v>
      </c>
      <c r="AY159" s="244" t="s">
        <v>164</v>
      </c>
    </row>
    <row r="160" s="11" customFormat="1" ht="16.5" customHeight="1">
      <c r="B160" s="246"/>
      <c r="C160" s="247"/>
      <c r="D160" s="247"/>
      <c r="E160" s="248" t="s">
        <v>23</v>
      </c>
      <c r="F160" s="249" t="s">
        <v>235</v>
      </c>
      <c r="G160" s="247"/>
      <c r="H160" s="247"/>
      <c r="I160" s="247"/>
      <c r="J160" s="247"/>
      <c r="K160" s="250">
        <v>15</v>
      </c>
      <c r="L160" s="247"/>
      <c r="M160" s="247"/>
      <c r="N160" s="247"/>
      <c r="O160" s="247"/>
      <c r="P160" s="247"/>
      <c r="Q160" s="247"/>
      <c r="R160" s="251"/>
      <c r="T160" s="252"/>
      <c r="U160" s="247"/>
      <c r="V160" s="247"/>
      <c r="W160" s="247"/>
      <c r="X160" s="247"/>
      <c r="Y160" s="247"/>
      <c r="Z160" s="247"/>
      <c r="AA160" s="247"/>
      <c r="AB160" s="247"/>
      <c r="AC160" s="247"/>
      <c r="AD160" s="253"/>
      <c r="AT160" s="254" t="s">
        <v>172</v>
      </c>
      <c r="AU160" s="254" t="s">
        <v>112</v>
      </c>
      <c r="AV160" s="11" t="s">
        <v>112</v>
      </c>
      <c r="AW160" s="11" t="s">
        <v>7</v>
      </c>
      <c r="AX160" s="11" t="s">
        <v>82</v>
      </c>
      <c r="AY160" s="254" t="s">
        <v>164</v>
      </c>
    </row>
    <row r="161" s="1" customFormat="1" ht="25.5" customHeight="1">
      <c r="B161" s="48"/>
      <c r="C161" s="225" t="s">
        <v>236</v>
      </c>
      <c r="D161" s="225" t="s">
        <v>165</v>
      </c>
      <c r="E161" s="226" t="s">
        <v>237</v>
      </c>
      <c r="F161" s="227" t="s">
        <v>238</v>
      </c>
      <c r="G161" s="227"/>
      <c r="H161" s="227"/>
      <c r="I161" s="227"/>
      <c r="J161" s="228" t="s">
        <v>198</v>
      </c>
      <c r="K161" s="229">
        <v>0.029999999999999999</v>
      </c>
      <c r="L161" s="230">
        <v>0</v>
      </c>
      <c r="M161" s="230">
        <v>0</v>
      </c>
      <c r="N161" s="231"/>
      <c r="O161" s="231"/>
      <c r="P161" s="232">
        <f>ROUND(V161*K161,2)</f>
        <v>0</v>
      </c>
      <c r="Q161" s="232"/>
      <c r="R161" s="50"/>
      <c r="T161" s="233" t="s">
        <v>23</v>
      </c>
      <c r="U161" s="58" t="s">
        <v>45</v>
      </c>
      <c r="V161" s="165">
        <f>L161+M161</f>
        <v>0</v>
      </c>
      <c r="W161" s="165">
        <f>ROUND(L161*K161,2)</f>
        <v>0</v>
      </c>
      <c r="X161" s="165">
        <f>ROUND(M161*K161,2)</f>
        <v>0</v>
      </c>
      <c r="Y161" s="49"/>
      <c r="Z161" s="234">
        <f>Y161*K161</f>
        <v>0</v>
      </c>
      <c r="AA161" s="234">
        <v>0</v>
      </c>
      <c r="AB161" s="234">
        <f>AA161*K161</f>
        <v>0</v>
      </c>
      <c r="AC161" s="234">
        <v>0</v>
      </c>
      <c r="AD161" s="235">
        <f>AC161*K161</f>
        <v>0</v>
      </c>
      <c r="AR161" s="23" t="s">
        <v>220</v>
      </c>
      <c r="AT161" s="23" t="s">
        <v>165</v>
      </c>
      <c r="AU161" s="23" t="s">
        <v>112</v>
      </c>
      <c r="AY161" s="23" t="s">
        <v>164</v>
      </c>
      <c r="BE161" s="145">
        <f>IF(U161="základní",P161,0)</f>
        <v>0</v>
      </c>
      <c r="BF161" s="145">
        <f>IF(U161="snížená",P161,0)</f>
        <v>0</v>
      </c>
      <c r="BG161" s="145">
        <f>IF(U161="zákl. přenesená",P161,0)</f>
        <v>0</v>
      </c>
      <c r="BH161" s="145">
        <f>IF(U161="sníž. přenesená",P161,0)</f>
        <v>0</v>
      </c>
      <c r="BI161" s="145">
        <f>IF(U161="nulová",P161,0)</f>
        <v>0</v>
      </c>
      <c r="BJ161" s="23" t="s">
        <v>90</v>
      </c>
      <c r="BK161" s="145">
        <f>ROUND(V161*K161,2)</f>
        <v>0</v>
      </c>
      <c r="BL161" s="23" t="s">
        <v>220</v>
      </c>
      <c r="BM161" s="23" t="s">
        <v>239</v>
      </c>
    </row>
    <row r="162" s="9" customFormat="1" ht="29.88" customHeight="1">
      <c r="B162" s="211"/>
      <c r="C162" s="212"/>
      <c r="D162" s="222" t="s">
        <v>130</v>
      </c>
      <c r="E162" s="222"/>
      <c r="F162" s="222"/>
      <c r="G162" s="222"/>
      <c r="H162" s="222"/>
      <c r="I162" s="222"/>
      <c r="J162" s="222"/>
      <c r="K162" s="222"/>
      <c r="L162" s="222"/>
      <c r="M162" s="273">
        <f>BK162</f>
        <v>0</v>
      </c>
      <c r="N162" s="274"/>
      <c r="O162" s="274"/>
      <c r="P162" s="274"/>
      <c r="Q162" s="274"/>
      <c r="R162" s="214"/>
      <c r="T162" s="215"/>
      <c r="U162" s="212"/>
      <c r="V162" s="212"/>
      <c r="W162" s="216">
        <f>SUM(W163:W266)</f>
        <v>0</v>
      </c>
      <c r="X162" s="216">
        <f>SUM(X163:X266)</f>
        <v>0</v>
      </c>
      <c r="Y162" s="212"/>
      <c r="Z162" s="217">
        <f>SUM(Z163:Z266)</f>
        <v>0</v>
      </c>
      <c r="AA162" s="212"/>
      <c r="AB162" s="217">
        <f>SUM(AB163:AB266)</f>
        <v>0.39785060000000011</v>
      </c>
      <c r="AC162" s="212"/>
      <c r="AD162" s="218">
        <f>SUM(AD163:AD266)</f>
        <v>0</v>
      </c>
      <c r="AR162" s="219" t="s">
        <v>112</v>
      </c>
      <c r="AT162" s="220" t="s">
        <v>81</v>
      </c>
      <c r="AU162" s="220" t="s">
        <v>90</v>
      </c>
      <c r="AY162" s="219" t="s">
        <v>164</v>
      </c>
      <c r="BK162" s="221">
        <f>SUM(BK163:BK266)</f>
        <v>0</v>
      </c>
    </row>
    <row r="163" s="1" customFormat="1" ht="25.5" customHeight="1">
      <c r="B163" s="48"/>
      <c r="C163" s="225" t="s">
        <v>12</v>
      </c>
      <c r="D163" s="225" t="s">
        <v>165</v>
      </c>
      <c r="E163" s="226" t="s">
        <v>240</v>
      </c>
      <c r="F163" s="227" t="s">
        <v>241</v>
      </c>
      <c r="G163" s="227"/>
      <c r="H163" s="227"/>
      <c r="I163" s="227"/>
      <c r="J163" s="228" t="s">
        <v>184</v>
      </c>
      <c r="K163" s="229">
        <v>40.799999999999997</v>
      </c>
      <c r="L163" s="230">
        <v>0</v>
      </c>
      <c r="M163" s="230">
        <v>0</v>
      </c>
      <c r="N163" s="231"/>
      <c r="O163" s="231"/>
      <c r="P163" s="232">
        <f>ROUND(V163*K163,2)</f>
        <v>0</v>
      </c>
      <c r="Q163" s="232"/>
      <c r="R163" s="50"/>
      <c r="T163" s="233" t="s">
        <v>23</v>
      </c>
      <c r="U163" s="58" t="s">
        <v>45</v>
      </c>
      <c r="V163" s="165">
        <f>L163+M163</f>
        <v>0</v>
      </c>
      <c r="W163" s="165">
        <f>ROUND(L163*K163,2)</f>
        <v>0</v>
      </c>
      <c r="X163" s="165">
        <f>ROUND(M163*K163,2)</f>
        <v>0</v>
      </c>
      <c r="Y163" s="49"/>
      <c r="Z163" s="234">
        <f>Y163*K163</f>
        <v>0</v>
      </c>
      <c r="AA163" s="234">
        <v>0.0012600000000000001</v>
      </c>
      <c r="AB163" s="234">
        <f>AA163*K163</f>
        <v>0.051407999999999995</v>
      </c>
      <c r="AC163" s="234">
        <v>0</v>
      </c>
      <c r="AD163" s="235">
        <f>AC163*K163</f>
        <v>0</v>
      </c>
      <c r="AR163" s="23" t="s">
        <v>220</v>
      </c>
      <c r="AT163" s="23" t="s">
        <v>165</v>
      </c>
      <c r="AU163" s="23" t="s">
        <v>112</v>
      </c>
      <c r="AY163" s="23" t="s">
        <v>164</v>
      </c>
      <c r="BE163" s="145">
        <f>IF(U163="základní",P163,0)</f>
        <v>0</v>
      </c>
      <c r="BF163" s="145">
        <f>IF(U163="snížená",P163,0)</f>
        <v>0</v>
      </c>
      <c r="BG163" s="145">
        <f>IF(U163="zákl. přenesená",P163,0)</f>
        <v>0</v>
      </c>
      <c r="BH163" s="145">
        <f>IF(U163="sníž. přenesená",P163,0)</f>
        <v>0</v>
      </c>
      <c r="BI163" s="145">
        <f>IF(U163="nulová",P163,0)</f>
        <v>0</v>
      </c>
      <c r="BJ163" s="23" t="s">
        <v>90</v>
      </c>
      <c r="BK163" s="145">
        <f>ROUND(V163*K163,2)</f>
        <v>0</v>
      </c>
      <c r="BL163" s="23" t="s">
        <v>220</v>
      </c>
      <c r="BM163" s="23" t="s">
        <v>242</v>
      </c>
    </row>
    <row r="164" s="10" customFormat="1" ht="16.5" customHeight="1">
      <c r="B164" s="236"/>
      <c r="C164" s="237"/>
      <c r="D164" s="237"/>
      <c r="E164" s="238" t="s">
        <v>23</v>
      </c>
      <c r="F164" s="239" t="s">
        <v>243</v>
      </c>
      <c r="G164" s="240"/>
      <c r="H164" s="240"/>
      <c r="I164" s="240"/>
      <c r="J164" s="237"/>
      <c r="K164" s="238" t="s">
        <v>23</v>
      </c>
      <c r="L164" s="237"/>
      <c r="M164" s="237"/>
      <c r="N164" s="237"/>
      <c r="O164" s="237"/>
      <c r="P164" s="237"/>
      <c r="Q164" s="237"/>
      <c r="R164" s="241"/>
      <c r="T164" s="242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43"/>
      <c r="AT164" s="244" t="s">
        <v>172</v>
      </c>
      <c r="AU164" s="244" t="s">
        <v>112</v>
      </c>
      <c r="AV164" s="10" t="s">
        <v>90</v>
      </c>
      <c r="AW164" s="10" t="s">
        <v>7</v>
      </c>
      <c r="AX164" s="10" t="s">
        <v>82</v>
      </c>
      <c r="AY164" s="244" t="s">
        <v>164</v>
      </c>
    </row>
    <row r="165" s="10" customFormat="1" ht="16.5" customHeight="1">
      <c r="B165" s="236"/>
      <c r="C165" s="237"/>
      <c r="D165" s="237"/>
      <c r="E165" s="238" t="s">
        <v>23</v>
      </c>
      <c r="F165" s="245" t="s">
        <v>244</v>
      </c>
      <c r="G165" s="237"/>
      <c r="H165" s="237"/>
      <c r="I165" s="237"/>
      <c r="J165" s="237"/>
      <c r="K165" s="238" t="s">
        <v>23</v>
      </c>
      <c r="L165" s="237"/>
      <c r="M165" s="237"/>
      <c r="N165" s="237"/>
      <c r="O165" s="237"/>
      <c r="P165" s="237"/>
      <c r="Q165" s="237"/>
      <c r="R165" s="241"/>
      <c r="T165" s="242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43"/>
      <c r="AT165" s="244" t="s">
        <v>172</v>
      </c>
      <c r="AU165" s="244" t="s">
        <v>112</v>
      </c>
      <c r="AV165" s="10" t="s">
        <v>90</v>
      </c>
      <c r="AW165" s="10" t="s">
        <v>7</v>
      </c>
      <c r="AX165" s="10" t="s">
        <v>82</v>
      </c>
      <c r="AY165" s="244" t="s">
        <v>164</v>
      </c>
    </row>
    <row r="166" s="11" customFormat="1" ht="25.5" customHeight="1">
      <c r="B166" s="246"/>
      <c r="C166" s="247"/>
      <c r="D166" s="247"/>
      <c r="E166" s="248" t="s">
        <v>23</v>
      </c>
      <c r="F166" s="249" t="s">
        <v>245</v>
      </c>
      <c r="G166" s="247"/>
      <c r="H166" s="247"/>
      <c r="I166" s="247"/>
      <c r="J166" s="247"/>
      <c r="K166" s="250">
        <v>21.100000000000001</v>
      </c>
      <c r="L166" s="247"/>
      <c r="M166" s="247"/>
      <c r="N166" s="247"/>
      <c r="O166" s="247"/>
      <c r="P166" s="247"/>
      <c r="Q166" s="247"/>
      <c r="R166" s="251"/>
      <c r="T166" s="252"/>
      <c r="U166" s="247"/>
      <c r="V166" s="247"/>
      <c r="W166" s="247"/>
      <c r="X166" s="247"/>
      <c r="Y166" s="247"/>
      <c r="Z166" s="247"/>
      <c r="AA166" s="247"/>
      <c r="AB166" s="247"/>
      <c r="AC166" s="247"/>
      <c r="AD166" s="253"/>
      <c r="AT166" s="254" t="s">
        <v>172</v>
      </c>
      <c r="AU166" s="254" t="s">
        <v>112</v>
      </c>
      <c r="AV166" s="11" t="s">
        <v>112</v>
      </c>
      <c r="AW166" s="11" t="s">
        <v>7</v>
      </c>
      <c r="AX166" s="11" t="s">
        <v>82</v>
      </c>
      <c r="AY166" s="254" t="s">
        <v>164</v>
      </c>
    </row>
    <row r="167" s="11" customFormat="1" ht="16.5" customHeight="1">
      <c r="B167" s="246"/>
      <c r="C167" s="247"/>
      <c r="D167" s="247"/>
      <c r="E167" s="248" t="s">
        <v>23</v>
      </c>
      <c r="F167" s="249" t="s">
        <v>246</v>
      </c>
      <c r="G167" s="247"/>
      <c r="H167" s="247"/>
      <c r="I167" s="247"/>
      <c r="J167" s="247"/>
      <c r="K167" s="250">
        <v>6.0499999999999998</v>
      </c>
      <c r="L167" s="247"/>
      <c r="M167" s="247"/>
      <c r="N167" s="247"/>
      <c r="O167" s="247"/>
      <c r="P167" s="247"/>
      <c r="Q167" s="247"/>
      <c r="R167" s="251"/>
      <c r="T167" s="252"/>
      <c r="U167" s="247"/>
      <c r="V167" s="247"/>
      <c r="W167" s="247"/>
      <c r="X167" s="247"/>
      <c r="Y167" s="247"/>
      <c r="Z167" s="247"/>
      <c r="AA167" s="247"/>
      <c r="AB167" s="247"/>
      <c r="AC167" s="247"/>
      <c r="AD167" s="253"/>
      <c r="AT167" s="254" t="s">
        <v>172</v>
      </c>
      <c r="AU167" s="254" t="s">
        <v>112</v>
      </c>
      <c r="AV167" s="11" t="s">
        <v>112</v>
      </c>
      <c r="AW167" s="11" t="s">
        <v>7</v>
      </c>
      <c r="AX167" s="11" t="s">
        <v>82</v>
      </c>
      <c r="AY167" s="254" t="s">
        <v>164</v>
      </c>
    </row>
    <row r="168" s="10" customFormat="1" ht="25.5" customHeight="1">
      <c r="B168" s="236"/>
      <c r="C168" s="237"/>
      <c r="D168" s="237"/>
      <c r="E168" s="238" t="s">
        <v>23</v>
      </c>
      <c r="F168" s="245" t="s">
        <v>247</v>
      </c>
      <c r="G168" s="237"/>
      <c r="H168" s="237"/>
      <c r="I168" s="237"/>
      <c r="J168" s="237"/>
      <c r="K168" s="238" t="s">
        <v>23</v>
      </c>
      <c r="L168" s="237"/>
      <c r="M168" s="237"/>
      <c r="N168" s="237"/>
      <c r="O168" s="237"/>
      <c r="P168" s="237"/>
      <c r="Q168" s="237"/>
      <c r="R168" s="241"/>
      <c r="T168" s="242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43"/>
      <c r="AT168" s="244" t="s">
        <v>172</v>
      </c>
      <c r="AU168" s="244" t="s">
        <v>112</v>
      </c>
      <c r="AV168" s="10" t="s">
        <v>90</v>
      </c>
      <c r="AW168" s="10" t="s">
        <v>7</v>
      </c>
      <c r="AX168" s="10" t="s">
        <v>82</v>
      </c>
      <c r="AY168" s="244" t="s">
        <v>164</v>
      </c>
    </row>
    <row r="169" s="11" customFormat="1" ht="25.5" customHeight="1">
      <c r="B169" s="246"/>
      <c r="C169" s="247"/>
      <c r="D169" s="247"/>
      <c r="E169" s="248" t="s">
        <v>23</v>
      </c>
      <c r="F169" s="249" t="s">
        <v>248</v>
      </c>
      <c r="G169" s="247"/>
      <c r="H169" s="247"/>
      <c r="I169" s="247"/>
      <c r="J169" s="247"/>
      <c r="K169" s="250">
        <v>9.75</v>
      </c>
      <c r="L169" s="247"/>
      <c r="M169" s="247"/>
      <c r="N169" s="247"/>
      <c r="O169" s="247"/>
      <c r="P169" s="247"/>
      <c r="Q169" s="247"/>
      <c r="R169" s="251"/>
      <c r="T169" s="252"/>
      <c r="U169" s="247"/>
      <c r="V169" s="247"/>
      <c r="W169" s="247"/>
      <c r="X169" s="247"/>
      <c r="Y169" s="247"/>
      <c r="Z169" s="247"/>
      <c r="AA169" s="247"/>
      <c r="AB169" s="247"/>
      <c r="AC169" s="247"/>
      <c r="AD169" s="253"/>
      <c r="AT169" s="254" t="s">
        <v>172</v>
      </c>
      <c r="AU169" s="254" t="s">
        <v>112</v>
      </c>
      <c r="AV169" s="11" t="s">
        <v>112</v>
      </c>
      <c r="AW169" s="11" t="s">
        <v>7</v>
      </c>
      <c r="AX169" s="11" t="s">
        <v>82</v>
      </c>
      <c r="AY169" s="254" t="s">
        <v>164</v>
      </c>
    </row>
    <row r="170" s="10" customFormat="1" ht="16.5" customHeight="1">
      <c r="B170" s="236"/>
      <c r="C170" s="237"/>
      <c r="D170" s="237"/>
      <c r="E170" s="238" t="s">
        <v>23</v>
      </c>
      <c r="F170" s="245" t="s">
        <v>249</v>
      </c>
      <c r="G170" s="237"/>
      <c r="H170" s="237"/>
      <c r="I170" s="237"/>
      <c r="J170" s="237"/>
      <c r="K170" s="238" t="s">
        <v>23</v>
      </c>
      <c r="L170" s="237"/>
      <c r="M170" s="237"/>
      <c r="N170" s="237"/>
      <c r="O170" s="237"/>
      <c r="P170" s="237"/>
      <c r="Q170" s="237"/>
      <c r="R170" s="241"/>
      <c r="T170" s="242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43"/>
      <c r="AT170" s="244" t="s">
        <v>172</v>
      </c>
      <c r="AU170" s="244" t="s">
        <v>112</v>
      </c>
      <c r="AV170" s="10" t="s">
        <v>90</v>
      </c>
      <c r="AW170" s="10" t="s">
        <v>7</v>
      </c>
      <c r="AX170" s="10" t="s">
        <v>82</v>
      </c>
      <c r="AY170" s="244" t="s">
        <v>164</v>
      </c>
    </row>
    <row r="171" s="11" customFormat="1" ht="16.5" customHeight="1">
      <c r="B171" s="246"/>
      <c r="C171" s="247"/>
      <c r="D171" s="247"/>
      <c r="E171" s="248" t="s">
        <v>23</v>
      </c>
      <c r="F171" s="249" t="s">
        <v>250</v>
      </c>
      <c r="G171" s="247"/>
      <c r="H171" s="247"/>
      <c r="I171" s="247"/>
      <c r="J171" s="247"/>
      <c r="K171" s="250">
        <v>1.8</v>
      </c>
      <c r="L171" s="247"/>
      <c r="M171" s="247"/>
      <c r="N171" s="247"/>
      <c r="O171" s="247"/>
      <c r="P171" s="247"/>
      <c r="Q171" s="247"/>
      <c r="R171" s="251"/>
      <c r="T171" s="252"/>
      <c r="U171" s="247"/>
      <c r="V171" s="247"/>
      <c r="W171" s="247"/>
      <c r="X171" s="247"/>
      <c r="Y171" s="247"/>
      <c r="Z171" s="247"/>
      <c r="AA171" s="247"/>
      <c r="AB171" s="247"/>
      <c r="AC171" s="247"/>
      <c r="AD171" s="253"/>
      <c r="AT171" s="254" t="s">
        <v>172</v>
      </c>
      <c r="AU171" s="254" t="s">
        <v>112</v>
      </c>
      <c r="AV171" s="11" t="s">
        <v>112</v>
      </c>
      <c r="AW171" s="11" t="s">
        <v>7</v>
      </c>
      <c r="AX171" s="11" t="s">
        <v>82</v>
      </c>
      <c r="AY171" s="254" t="s">
        <v>164</v>
      </c>
    </row>
    <row r="172" s="10" customFormat="1" ht="16.5" customHeight="1">
      <c r="B172" s="236"/>
      <c r="C172" s="237"/>
      <c r="D172" s="237"/>
      <c r="E172" s="238" t="s">
        <v>23</v>
      </c>
      <c r="F172" s="245" t="s">
        <v>251</v>
      </c>
      <c r="G172" s="237"/>
      <c r="H172" s="237"/>
      <c r="I172" s="237"/>
      <c r="J172" s="237"/>
      <c r="K172" s="238" t="s">
        <v>23</v>
      </c>
      <c r="L172" s="237"/>
      <c r="M172" s="237"/>
      <c r="N172" s="237"/>
      <c r="O172" s="237"/>
      <c r="P172" s="237"/>
      <c r="Q172" s="237"/>
      <c r="R172" s="241"/>
      <c r="T172" s="242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43"/>
      <c r="AT172" s="244" t="s">
        <v>172</v>
      </c>
      <c r="AU172" s="244" t="s">
        <v>112</v>
      </c>
      <c r="AV172" s="10" t="s">
        <v>90</v>
      </c>
      <c r="AW172" s="10" t="s">
        <v>7</v>
      </c>
      <c r="AX172" s="10" t="s">
        <v>82</v>
      </c>
      <c r="AY172" s="244" t="s">
        <v>164</v>
      </c>
    </row>
    <row r="173" s="11" customFormat="1" ht="16.5" customHeight="1">
      <c r="B173" s="246"/>
      <c r="C173" s="247"/>
      <c r="D173" s="247"/>
      <c r="E173" s="248" t="s">
        <v>23</v>
      </c>
      <c r="F173" s="249" t="s">
        <v>252</v>
      </c>
      <c r="G173" s="247"/>
      <c r="H173" s="247"/>
      <c r="I173" s="247"/>
      <c r="J173" s="247"/>
      <c r="K173" s="250">
        <v>2.1000000000000001</v>
      </c>
      <c r="L173" s="247"/>
      <c r="M173" s="247"/>
      <c r="N173" s="247"/>
      <c r="O173" s="247"/>
      <c r="P173" s="247"/>
      <c r="Q173" s="247"/>
      <c r="R173" s="251"/>
      <c r="T173" s="252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53"/>
      <c r="AT173" s="254" t="s">
        <v>172</v>
      </c>
      <c r="AU173" s="254" t="s">
        <v>112</v>
      </c>
      <c r="AV173" s="11" t="s">
        <v>112</v>
      </c>
      <c r="AW173" s="11" t="s">
        <v>7</v>
      </c>
      <c r="AX173" s="11" t="s">
        <v>82</v>
      </c>
      <c r="AY173" s="254" t="s">
        <v>164</v>
      </c>
    </row>
    <row r="174" s="12" customFormat="1" ht="16.5" customHeight="1">
      <c r="B174" s="255"/>
      <c r="C174" s="256"/>
      <c r="D174" s="256"/>
      <c r="E174" s="257" t="s">
        <v>23</v>
      </c>
      <c r="F174" s="258" t="s">
        <v>176</v>
      </c>
      <c r="G174" s="256"/>
      <c r="H174" s="256"/>
      <c r="I174" s="256"/>
      <c r="J174" s="256"/>
      <c r="K174" s="259">
        <v>40.799999999999997</v>
      </c>
      <c r="L174" s="256"/>
      <c r="M174" s="256"/>
      <c r="N174" s="256"/>
      <c r="O174" s="256"/>
      <c r="P174" s="256"/>
      <c r="Q174" s="256"/>
      <c r="R174" s="260"/>
      <c r="T174" s="261"/>
      <c r="U174" s="256"/>
      <c r="V174" s="256"/>
      <c r="W174" s="256"/>
      <c r="X174" s="256"/>
      <c r="Y174" s="256"/>
      <c r="Z174" s="256"/>
      <c r="AA174" s="256"/>
      <c r="AB174" s="256"/>
      <c r="AC174" s="256"/>
      <c r="AD174" s="262"/>
      <c r="AT174" s="263" t="s">
        <v>172</v>
      </c>
      <c r="AU174" s="263" t="s">
        <v>112</v>
      </c>
      <c r="AV174" s="12" t="s">
        <v>169</v>
      </c>
      <c r="AW174" s="12" t="s">
        <v>7</v>
      </c>
      <c r="AX174" s="12" t="s">
        <v>90</v>
      </c>
      <c r="AY174" s="263" t="s">
        <v>164</v>
      </c>
    </row>
    <row r="175" s="1" customFormat="1" ht="25.5" customHeight="1">
      <c r="B175" s="48"/>
      <c r="C175" s="225" t="s">
        <v>220</v>
      </c>
      <c r="D175" s="225" t="s">
        <v>165</v>
      </c>
      <c r="E175" s="226" t="s">
        <v>253</v>
      </c>
      <c r="F175" s="227" t="s">
        <v>254</v>
      </c>
      <c r="G175" s="227"/>
      <c r="H175" s="227"/>
      <c r="I175" s="227"/>
      <c r="J175" s="228" t="s">
        <v>184</v>
      </c>
      <c r="K175" s="229">
        <v>15.65</v>
      </c>
      <c r="L175" s="230">
        <v>0</v>
      </c>
      <c r="M175" s="230">
        <v>0</v>
      </c>
      <c r="N175" s="231"/>
      <c r="O175" s="231"/>
      <c r="P175" s="232">
        <f>ROUND(V175*K175,2)</f>
        <v>0</v>
      </c>
      <c r="Q175" s="232"/>
      <c r="R175" s="50"/>
      <c r="T175" s="233" t="s">
        <v>23</v>
      </c>
      <c r="U175" s="58" t="s">
        <v>45</v>
      </c>
      <c r="V175" s="165">
        <f>L175+M175</f>
        <v>0</v>
      </c>
      <c r="W175" s="165">
        <f>ROUND(L175*K175,2)</f>
        <v>0</v>
      </c>
      <c r="X175" s="165">
        <f>ROUND(M175*K175,2)</f>
        <v>0</v>
      </c>
      <c r="Y175" s="49"/>
      <c r="Z175" s="234">
        <f>Y175*K175</f>
        <v>0</v>
      </c>
      <c r="AA175" s="234">
        <v>0.0017600000000000001</v>
      </c>
      <c r="AB175" s="234">
        <f>AA175*K175</f>
        <v>0.027544000000000003</v>
      </c>
      <c r="AC175" s="234">
        <v>0</v>
      </c>
      <c r="AD175" s="235">
        <f>AC175*K175</f>
        <v>0</v>
      </c>
      <c r="AR175" s="23" t="s">
        <v>220</v>
      </c>
      <c r="AT175" s="23" t="s">
        <v>165</v>
      </c>
      <c r="AU175" s="23" t="s">
        <v>112</v>
      </c>
      <c r="AY175" s="23" t="s">
        <v>164</v>
      </c>
      <c r="BE175" s="145">
        <f>IF(U175="základní",P175,0)</f>
        <v>0</v>
      </c>
      <c r="BF175" s="145">
        <f>IF(U175="snížená",P175,0)</f>
        <v>0</v>
      </c>
      <c r="BG175" s="145">
        <f>IF(U175="zákl. přenesená",P175,0)</f>
        <v>0</v>
      </c>
      <c r="BH175" s="145">
        <f>IF(U175="sníž. přenesená",P175,0)</f>
        <v>0</v>
      </c>
      <c r="BI175" s="145">
        <f>IF(U175="nulová",P175,0)</f>
        <v>0</v>
      </c>
      <c r="BJ175" s="23" t="s">
        <v>90</v>
      </c>
      <c r="BK175" s="145">
        <f>ROUND(V175*K175,2)</f>
        <v>0</v>
      </c>
      <c r="BL175" s="23" t="s">
        <v>220</v>
      </c>
      <c r="BM175" s="23" t="s">
        <v>255</v>
      </c>
    </row>
    <row r="176" s="10" customFormat="1" ht="16.5" customHeight="1">
      <c r="B176" s="236"/>
      <c r="C176" s="237"/>
      <c r="D176" s="237"/>
      <c r="E176" s="238" t="s">
        <v>23</v>
      </c>
      <c r="F176" s="239" t="s">
        <v>243</v>
      </c>
      <c r="G176" s="240"/>
      <c r="H176" s="240"/>
      <c r="I176" s="240"/>
      <c r="J176" s="237"/>
      <c r="K176" s="238" t="s">
        <v>23</v>
      </c>
      <c r="L176" s="237"/>
      <c r="M176" s="237"/>
      <c r="N176" s="237"/>
      <c r="O176" s="237"/>
      <c r="P176" s="237"/>
      <c r="Q176" s="237"/>
      <c r="R176" s="241"/>
      <c r="T176" s="242"/>
      <c r="U176" s="237"/>
      <c r="V176" s="237"/>
      <c r="W176" s="237"/>
      <c r="X176" s="237"/>
      <c r="Y176" s="237"/>
      <c r="Z176" s="237"/>
      <c r="AA176" s="237"/>
      <c r="AB176" s="237"/>
      <c r="AC176" s="237"/>
      <c r="AD176" s="243"/>
      <c r="AT176" s="244" t="s">
        <v>172</v>
      </c>
      <c r="AU176" s="244" t="s">
        <v>112</v>
      </c>
      <c r="AV176" s="10" t="s">
        <v>90</v>
      </c>
      <c r="AW176" s="10" t="s">
        <v>7</v>
      </c>
      <c r="AX176" s="10" t="s">
        <v>82</v>
      </c>
      <c r="AY176" s="244" t="s">
        <v>164</v>
      </c>
    </row>
    <row r="177" s="10" customFormat="1" ht="16.5" customHeight="1">
      <c r="B177" s="236"/>
      <c r="C177" s="237"/>
      <c r="D177" s="237"/>
      <c r="E177" s="238" t="s">
        <v>23</v>
      </c>
      <c r="F177" s="245" t="s">
        <v>256</v>
      </c>
      <c r="G177" s="237"/>
      <c r="H177" s="237"/>
      <c r="I177" s="237"/>
      <c r="J177" s="237"/>
      <c r="K177" s="238" t="s">
        <v>23</v>
      </c>
      <c r="L177" s="237"/>
      <c r="M177" s="237"/>
      <c r="N177" s="237"/>
      <c r="O177" s="237"/>
      <c r="P177" s="237"/>
      <c r="Q177" s="237"/>
      <c r="R177" s="241"/>
      <c r="T177" s="242"/>
      <c r="U177" s="237"/>
      <c r="V177" s="237"/>
      <c r="W177" s="237"/>
      <c r="X177" s="237"/>
      <c r="Y177" s="237"/>
      <c r="Z177" s="237"/>
      <c r="AA177" s="237"/>
      <c r="AB177" s="237"/>
      <c r="AC177" s="237"/>
      <c r="AD177" s="243"/>
      <c r="AT177" s="244" t="s">
        <v>172</v>
      </c>
      <c r="AU177" s="244" t="s">
        <v>112</v>
      </c>
      <c r="AV177" s="10" t="s">
        <v>90</v>
      </c>
      <c r="AW177" s="10" t="s">
        <v>7</v>
      </c>
      <c r="AX177" s="10" t="s">
        <v>82</v>
      </c>
      <c r="AY177" s="244" t="s">
        <v>164</v>
      </c>
    </row>
    <row r="178" s="11" customFormat="1" ht="16.5" customHeight="1">
      <c r="B178" s="246"/>
      <c r="C178" s="247"/>
      <c r="D178" s="247"/>
      <c r="E178" s="248" t="s">
        <v>23</v>
      </c>
      <c r="F178" s="249" t="s">
        <v>257</v>
      </c>
      <c r="G178" s="247"/>
      <c r="H178" s="247"/>
      <c r="I178" s="247"/>
      <c r="J178" s="247"/>
      <c r="K178" s="250">
        <v>2.6499999999999999</v>
      </c>
      <c r="L178" s="247"/>
      <c r="M178" s="247"/>
      <c r="N178" s="247"/>
      <c r="O178" s="247"/>
      <c r="P178" s="247"/>
      <c r="Q178" s="247"/>
      <c r="R178" s="251"/>
      <c r="T178" s="252"/>
      <c r="U178" s="247"/>
      <c r="V178" s="247"/>
      <c r="W178" s="247"/>
      <c r="X178" s="247"/>
      <c r="Y178" s="247"/>
      <c r="Z178" s="247"/>
      <c r="AA178" s="247"/>
      <c r="AB178" s="247"/>
      <c r="AC178" s="247"/>
      <c r="AD178" s="253"/>
      <c r="AT178" s="254" t="s">
        <v>172</v>
      </c>
      <c r="AU178" s="254" t="s">
        <v>112</v>
      </c>
      <c r="AV178" s="11" t="s">
        <v>112</v>
      </c>
      <c r="AW178" s="11" t="s">
        <v>7</v>
      </c>
      <c r="AX178" s="11" t="s">
        <v>82</v>
      </c>
      <c r="AY178" s="254" t="s">
        <v>164</v>
      </c>
    </row>
    <row r="179" s="10" customFormat="1" ht="16.5" customHeight="1">
      <c r="B179" s="236"/>
      <c r="C179" s="237"/>
      <c r="D179" s="237"/>
      <c r="E179" s="238" t="s">
        <v>23</v>
      </c>
      <c r="F179" s="245" t="s">
        <v>258</v>
      </c>
      <c r="G179" s="237"/>
      <c r="H179" s="237"/>
      <c r="I179" s="237"/>
      <c r="J179" s="237"/>
      <c r="K179" s="238" t="s">
        <v>23</v>
      </c>
      <c r="L179" s="237"/>
      <c r="M179" s="237"/>
      <c r="N179" s="237"/>
      <c r="O179" s="237"/>
      <c r="P179" s="237"/>
      <c r="Q179" s="237"/>
      <c r="R179" s="241"/>
      <c r="T179" s="242"/>
      <c r="U179" s="237"/>
      <c r="V179" s="237"/>
      <c r="W179" s="237"/>
      <c r="X179" s="237"/>
      <c r="Y179" s="237"/>
      <c r="Z179" s="237"/>
      <c r="AA179" s="237"/>
      <c r="AB179" s="237"/>
      <c r="AC179" s="237"/>
      <c r="AD179" s="243"/>
      <c r="AT179" s="244" t="s">
        <v>172</v>
      </c>
      <c r="AU179" s="244" t="s">
        <v>112</v>
      </c>
      <c r="AV179" s="10" t="s">
        <v>90</v>
      </c>
      <c r="AW179" s="10" t="s">
        <v>7</v>
      </c>
      <c r="AX179" s="10" t="s">
        <v>82</v>
      </c>
      <c r="AY179" s="244" t="s">
        <v>164</v>
      </c>
    </row>
    <row r="180" s="11" customFormat="1" ht="16.5" customHeight="1">
      <c r="B180" s="246"/>
      <c r="C180" s="247"/>
      <c r="D180" s="247"/>
      <c r="E180" s="248" t="s">
        <v>23</v>
      </c>
      <c r="F180" s="249" t="s">
        <v>259</v>
      </c>
      <c r="G180" s="247"/>
      <c r="H180" s="247"/>
      <c r="I180" s="247"/>
      <c r="J180" s="247"/>
      <c r="K180" s="250">
        <v>11.1</v>
      </c>
      <c r="L180" s="247"/>
      <c r="M180" s="247"/>
      <c r="N180" s="247"/>
      <c r="O180" s="247"/>
      <c r="P180" s="247"/>
      <c r="Q180" s="247"/>
      <c r="R180" s="251"/>
      <c r="T180" s="252"/>
      <c r="U180" s="247"/>
      <c r="V180" s="247"/>
      <c r="W180" s="247"/>
      <c r="X180" s="247"/>
      <c r="Y180" s="247"/>
      <c r="Z180" s="247"/>
      <c r="AA180" s="247"/>
      <c r="AB180" s="247"/>
      <c r="AC180" s="247"/>
      <c r="AD180" s="253"/>
      <c r="AT180" s="254" t="s">
        <v>172</v>
      </c>
      <c r="AU180" s="254" t="s">
        <v>112</v>
      </c>
      <c r="AV180" s="11" t="s">
        <v>112</v>
      </c>
      <c r="AW180" s="11" t="s">
        <v>7</v>
      </c>
      <c r="AX180" s="11" t="s">
        <v>82</v>
      </c>
      <c r="AY180" s="254" t="s">
        <v>164</v>
      </c>
    </row>
    <row r="181" s="10" customFormat="1" ht="16.5" customHeight="1">
      <c r="B181" s="236"/>
      <c r="C181" s="237"/>
      <c r="D181" s="237"/>
      <c r="E181" s="238" t="s">
        <v>23</v>
      </c>
      <c r="F181" s="245" t="s">
        <v>260</v>
      </c>
      <c r="G181" s="237"/>
      <c r="H181" s="237"/>
      <c r="I181" s="237"/>
      <c r="J181" s="237"/>
      <c r="K181" s="238" t="s">
        <v>23</v>
      </c>
      <c r="L181" s="237"/>
      <c r="M181" s="237"/>
      <c r="N181" s="237"/>
      <c r="O181" s="237"/>
      <c r="P181" s="237"/>
      <c r="Q181" s="237"/>
      <c r="R181" s="241"/>
      <c r="T181" s="242"/>
      <c r="U181" s="237"/>
      <c r="V181" s="237"/>
      <c r="W181" s="237"/>
      <c r="X181" s="237"/>
      <c r="Y181" s="237"/>
      <c r="Z181" s="237"/>
      <c r="AA181" s="237"/>
      <c r="AB181" s="237"/>
      <c r="AC181" s="237"/>
      <c r="AD181" s="243"/>
      <c r="AT181" s="244" t="s">
        <v>172</v>
      </c>
      <c r="AU181" s="244" t="s">
        <v>112</v>
      </c>
      <c r="AV181" s="10" t="s">
        <v>90</v>
      </c>
      <c r="AW181" s="10" t="s">
        <v>7</v>
      </c>
      <c r="AX181" s="10" t="s">
        <v>82</v>
      </c>
      <c r="AY181" s="244" t="s">
        <v>164</v>
      </c>
    </row>
    <row r="182" s="11" customFormat="1" ht="16.5" customHeight="1">
      <c r="B182" s="246"/>
      <c r="C182" s="247"/>
      <c r="D182" s="247"/>
      <c r="E182" s="248" t="s">
        <v>23</v>
      </c>
      <c r="F182" s="249" t="s">
        <v>261</v>
      </c>
      <c r="G182" s="247"/>
      <c r="H182" s="247"/>
      <c r="I182" s="247"/>
      <c r="J182" s="247"/>
      <c r="K182" s="250">
        <v>0.80000000000000004</v>
      </c>
      <c r="L182" s="247"/>
      <c r="M182" s="247"/>
      <c r="N182" s="247"/>
      <c r="O182" s="247"/>
      <c r="P182" s="247"/>
      <c r="Q182" s="247"/>
      <c r="R182" s="251"/>
      <c r="T182" s="252"/>
      <c r="U182" s="247"/>
      <c r="V182" s="247"/>
      <c r="W182" s="247"/>
      <c r="X182" s="247"/>
      <c r="Y182" s="247"/>
      <c r="Z182" s="247"/>
      <c r="AA182" s="247"/>
      <c r="AB182" s="247"/>
      <c r="AC182" s="247"/>
      <c r="AD182" s="253"/>
      <c r="AT182" s="254" t="s">
        <v>172</v>
      </c>
      <c r="AU182" s="254" t="s">
        <v>112</v>
      </c>
      <c r="AV182" s="11" t="s">
        <v>112</v>
      </c>
      <c r="AW182" s="11" t="s">
        <v>7</v>
      </c>
      <c r="AX182" s="11" t="s">
        <v>82</v>
      </c>
      <c r="AY182" s="254" t="s">
        <v>164</v>
      </c>
    </row>
    <row r="183" s="10" customFormat="1" ht="16.5" customHeight="1">
      <c r="B183" s="236"/>
      <c r="C183" s="237"/>
      <c r="D183" s="237"/>
      <c r="E183" s="238" t="s">
        <v>23</v>
      </c>
      <c r="F183" s="245" t="s">
        <v>262</v>
      </c>
      <c r="G183" s="237"/>
      <c r="H183" s="237"/>
      <c r="I183" s="237"/>
      <c r="J183" s="237"/>
      <c r="K183" s="238" t="s">
        <v>23</v>
      </c>
      <c r="L183" s="237"/>
      <c r="M183" s="237"/>
      <c r="N183" s="237"/>
      <c r="O183" s="237"/>
      <c r="P183" s="237"/>
      <c r="Q183" s="237"/>
      <c r="R183" s="241"/>
      <c r="T183" s="242"/>
      <c r="U183" s="237"/>
      <c r="V183" s="237"/>
      <c r="W183" s="237"/>
      <c r="X183" s="237"/>
      <c r="Y183" s="237"/>
      <c r="Z183" s="237"/>
      <c r="AA183" s="237"/>
      <c r="AB183" s="237"/>
      <c r="AC183" s="237"/>
      <c r="AD183" s="243"/>
      <c r="AT183" s="244" t="s">
        <v>172</v>
      </c>
      <c r="AU183" s="244" t="s">
        <v>112</v>
      </c>
      <c r="AV183" s="10" t="s">
        <v>90</v>
      </c>
      <c r="AW183" s="10" t="s">
        <v>7</v>
      </c>
      <c r="AX183" s="10" t="s">
        <v>82</v>
      </c>
      <c r="AY183" s="244" t="s">
        <v>164</v>
      </c>
    </row>
    <row r="184" s="11" customFormat="1" ht="16.5" customHeight="1">
      <c r="B184" s="246"/>
      <c r="C184" s="247"/>
      <c r="D184" s="247"/>
      <c r="E184" s="248" t="s">
        <v>23</v>
      </c>
      <c r="F184" s="249" t="s">
        <v>263</v>
      </c>
      <c r="G184" s="247"/>
      <c r="H184" s="247"/>
      <c r="I184" s="247"/>
      <c r="J184" s="247"/>
      <c r="K184" s="250">
        <v>1.1000000000000001</v>
      </c>
      <c r="L184" s="247"/>
      <c r="M184" s="247"/>
      <c r="N184" s="247"/>
      <c r="O184" s="247"/>
      <c r="P184" s="247"/>
      <c r="Q184" s="247"/>
      <c r="R184" s="251"/>
      <c r="T184" s="252"/>
      <c r="U184" s="247"/>
      <c r="V184" s="247"/>
      <c r="W184" s="247"/>
      <c r="X184" s="247"/>
      <c r="Y184" s="247"/>
      <c r="Z184" s="247"/>
      <c r="AA184" s="247"/>
      <c r="AB184" s="247"/>
      <c r="AC184" s="247"/>
      <c r="AD184" s="253"/>
      <c r="AT184" s="254" t="s">
        <v>172</v>
      </c>
      <c r="AU184" s="254" t="s">
        <v>112</v>
      </c>
      <c r="AV184" s="11" t="s">
        <v>112</v>
      </c>
      <c r="AW184" s="11" t="s">
        <v>7</v>
      </c>
      <c r="AX184" s="11" t="s">
        <v>82</v>
      </c>
      <c r="AY184" s="254" t="s">
        <v>164</v>
      </c>
    </row>
    <row r="185" s="12" customFormat="1" ht="16.5" customHeight="1">
      <c r="B185" s="255"/>
      <c r="C185" s="256"/>
      <c r="D185" s="256"/>
      <c r="E185" s="257" t="s">
        <v>23</v>
      </c>
      <c r="F185" s="258" t="s">
        <v>176</v>
      </c>
      <c r="G185" s="256"/>
      <c r="H185" s="256"/>
      <c r="I185" s="256"/>
      <c r="J185" s="256"/>
      <c r="K185" s="259">
        <v>15.65</v>
      </c>
      <c r="L185" s="256"/>
      <c r="M185" s="256"/>
      <c r="N185" s="256"/>
      <c r="O185" s="256"/>
      <c r="P185" s="256"/>
      <c r="Q185" s="256"/>
      <c r="R185" s="260"/>
      <c r="T185" s="261"/>
      <c r="U185" s="256"/>
      <c r="V185" s="256"/>
      <c r="W185" s="256"/>
      <c r="X185" s="256"/>
      <c r="Y185" s="256"/>
      <c r="Z185" s="256"/>
      <c r="AA185" s="256"/>
      <c r="AB185" s="256"/>
      <c r="AC185" s="256"/>
      <c r="AD185" s="262"/>
      <c r="AT185" s="263" t="s">
        <v>172</v>
      </c>
      <c r="AU185" s="263" t="s">
        <v>112</v>
      </c>
      <c r="AV185" s="12" t="s">
        <v>169</v>
      </c>
      <c r="AW185" s="12" t="s">
        <v>7</v>
      </c>
      <c r="AX185" s="12" t="s">
        <v>90</v>
      </c>
      <c r="AY185" s="263" t="s">
        <v>164</v>
      </c>
    </row>
    <row r="186" s="1" customFormat="1" ht="25.5" customHeight="1">
      <c r="B186" s="48"/>
      <c r="C186" s="225" t="s">
        <v>264</v>
      </c>
      <c r="D186" s="225" t="s">
        <v>165</v>
      </c>
      <c r="E186" s="226" t="s">
        <v>265</v>
      </c>
      <c r="F186" s="227" t="s">
        <v>266</v>
      </c>
      <c r="G186" s="227"/>
      <c r="H186" s="227"/>
      <c r="I186" s="227"/>
      <c r="J186" s="228" t="s">
        <v>184</v>
      </c>
      <c r="K186" s="229">
        <v>71.629999999999995</v>
      </c>
      <c r="L186" s="230">
        <v>0</v>
      </c>
      <c r="M186" s="230">
        <v>0</v>
      </c>
      <c r="N186" s="231"/>
      <c r="O186" s="231"/>
      <c r="P186" s="232">
        <f>ROUND(V186*K186,2)</f>
        <v>0</v>
      </c>
      <c r="Q186" s="232"/>
      <c r="R186" s="50"/>
      <c r="T186" s="233" t="s">
        <v>23</v>
      </c>
      <c r="U186" s="58" t="s">
        <v>45</v>
      </c>
      <c r="V186" s="165">
        <f>L186+M186</f>
        <v>0</v>
      </c>
      <c r="W186" s="165">
        <f>ROUND(L186*K186,2)</f>
        <v>0</v>
      </c>
      <c r="X186" s="165">
        <f>ROUND(M186*K186,2)</f>
        <v>0</v>
      </c>
      <c r="Y186" s="49"/>
      <c r="Z186" s="234">
        <f>Y186*K186</f>
        <v>0</v>
      </c>
      <c r="AA186" s="234">
        <v>0.0027699999999999999</v>
      </c>
      <c r="AB186" s="234">
        <f>AA186*K186</f>
        <v>0.19841509999999998</v>
      </c>
      <c r="AC186" s="234">
        <v>0</v>
      </c>
      <c r="AD186" s="235">
        <f>AC186*K186</f>
        <v>0</v>
      </c>
      <c r="AR186" s="23" t="s">
        <v>220</v>
      </c>
      <c r="AT186" s="23" t="s">
        <v>165</v>
      </c>
      <c r="AU186" s="23" t="s">
        <v>112</v>
      </c>
      <c r="AY186" s="23" t="s">
        <v>164</v>
      </c>
      <c r="BE186" s="145">
        <f>IF(U186="základní",P186,0)</f>
        <v>0</v>
      </c>
      <c r="BF186" s="145">
        <f>IF(U186="snížená",P186,0)</f>
        <v>0</v>
      </c>
      <c r="BG186" s="145">
        <f>IF(U186="zákl. přenesená",P186,0)</f>
        <v>0</v>
      </c>
      <c r="BH186" s="145">
        <f>IF(U186="sníž. přenesená",P186,0)</f>
        <v>0</v>
      </c>
      <c r="BI186" s="145">
        <f>IF(U186="nulová",P186,0)</f>
        <v>0</v>
      </c>
      <c r="BJ186" s="23" t="s">
        <v>90</v>
      </c>
      <c r="BK186" s="145">
        <f>ROUND(V186*K186,2)</f>
        <v>0</v>
      </c>
      <c r="BL186" s="23" t="s">
        <v>220</v>
      </c>
      <c r="BM186" s="23" t="s">
        <v>267</v>
      </c>
    </row>
    <row r="187" s="10" customFormat="1" ht="16.5" customHeight="1">
      <c r="B187" s="236"/>
      <c r="C187" s="237"/>
      <c r="D187" s="237"/>
      <c r="E187" s="238" t="s">
        <v>23</v>
      </c>
      <c r="F187" s="239" t="s">
        <v>243</v>
      </c>
      <c r="G187" s="240"/>
      <c r="H187" s="240"/>
      <c r="I187" s="240"/>
      <c r="J187" s="237"/>
      <c r="K187" s="238" t="s">
        <v>23</v>
      </c>
      <c r="L187" s="237"/>
      <c r="M187" s="237"/>
      <c r="N187" s="237"/>
      <c r="O187" s="237"/>
      <c r="P187" s="237"/>
      <c r="Q187" s="237"/>
      <c r="R187" s="241"/>
      <c r="T187" s="242"/>
      <c r="U187" s="237"/>
      <c r="V187" s="237"/>
      <c r="W187" s="237"/>
      <c r="X187" s="237"/>
      <c r="Y187" s="237"/>
      <c r="Z187" s="237"/>
      <c r="AA187" s="237"/>
      <c r="AB187" s="237"/>
      <c r="AC187" s="237"/>
      <c r="AD187" s="243"/>
      <c r="AT187" s="244" t="s">
        <v>172</v>
      </c>
      <c r="AU187" s="244" t="s">
        <v>112</v>
      </c>
      <c r="AV187" s="10" t="s">
        <v>90</v>
      </c>
      <c r="AW187" s="10" t="s">
        <v>7</v>
      </c>
      <c r="AX187" s="10" t="s">
        <v>82</v>
      </c>
      <c r="AY187" s="244" t="s">
        <v>164</v>
      </c>
    </row>
    <row r="188" s="10" customFormat="1" ht="16.5" customHeight="1">
      <c r="B188" s="236"/>
      <c r="C188" s="237"/>
      <c r="D188" s="237"/>
      <c r="E188" s="238" t="s">
        <v>23</v>
      </c>
      <c r="F188" s="245" t="s">
        <v>268</v>
      </c>
      <c r="G188" s="237"/>
      <c r="H188" s="237"/>
      <c r="I188" s="237"/>
      <c r="J188" s="237"/>
      <c r="K188" s="238" t="s">
        <v>23</v>
      </c>
      <c r="L188" s="237"/>
      <c r="M188" s="237"/>
      <c r="N188" s="237"/>
      <c r="O188" s="237"/>
      <c r="P188" s="237"/>
      <c r="Q188" s="237"/>
      <c r="R188" s="241"/>
      <c r="T188" s="242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43"/>
      <c r="AT188" s="244" t="s">
        <v>172</v>
      </c>
      <c r="AU188" s="244" t="s">
        <v>112</v>
      </c>
      <c r="AV188" s="10" t="s">
        <v>90</v>
      </c>
      <c r="AW188" s="10" t="s">
        <v>7</v>
      </c>
      <c r="AX188" s="10" t="s">
        <v>82</v>
      </c>
      <c r="AY188" s="244" t="s">
        <v>164</v>
      </c>
    </row>
    <row r="189" s="11" customFormat="1" ht="16.5" customHeight="1">
      <c r="B189" s="246"/>
      <c r="C189" s="247"/>
      <c r="D189" s="247"/>
      <c r="E189" s="248" t="s">
        <v>23</v>
      </c>
      <c r="F189" s="249" t="s">
        <v>269</v>
      </c>
      <c r="G189" s="247"/>
      <c r="H189" s="247"/>
      <c r="I189" s="247"/>
      <c r="J189" s="247"/>
      <c r="K189" s="250">
        <v>40.280000000000001</v>
      </c>
      <c r="L189" s="247"/>
      <c r="M189" s="247"/>
      <c r="N189" s="247"/>
      <c r="O189" s="247"/>
      <c r="P189" s="247"/>
      <c r="Q189" s="247"/>
      <c r="R189" s="251"/>
      <c r="T189" s="252"/>
      <c r="U189" s="247"/>
      <c r="V189" s="247"/>
      <c r="W189" s="247"/>
      <c r="X189" s="247"/>
      <c r="Y189" s="247"/>
      <c r="Z189" s="247"/>
      <c r="AA189" s="247"/>
      <c r="AB189" s="247"/>
      <c r="AC189" s="247"/>
      <c r="AD189" s="253"/>
      <c r="AT189" s="254" t="s">
        <v>172</v>
      </c>
      <c r="AU189" s="254" t="s">
        <v>112</v>
      </c>
      <c r="AV189" s="11" t="s">
        <v>112</v>
      </c>
      <c r="AW189" s="11" t="s">
        <v>7</v>
      </c>
      <c r="AX189" s="11" t="s">
        <v>82</v>
      </c>
      <c r="AY189" s="254" t="s">
        <v>164</v>
      </c>
    </row>
    <row r="190" s="10" customFormat="1" ht="16.5" customHeight="1">
      <c r="B190" s="236"/>
      <c r="C190" s="237"/>
      <c r="D190" s="237"/>
      <c r="E190" s="238" t="s">
        <v>23</v>
      </c>
      <c r="F190" s="245" t="s">
        <v>270</v>
      </c>
      <c r="G190" s="237"/>
      <c r="H190" s="237"/>
      <c r="I190" s="237"/>
      <c r="J190" s="237"/>
      <c r="K190" s="238" t="s">
        <v>23</v>
      </c>
      <c r="L190" s="237"/>
      <c r="M190" s="237"/>
      <c r="N190" s="237"/>
      <c r="O190" s="237"/>
      <c r="P190" s="237"/>
      <c r="Q190" s="237"/>
      <c r="R190" s="241"/>
      <c r="T190" s="242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43"/>
      <c r="AT190" s="244" t="s">
        <v>172</v>
      </c>
      <c r="AU190" s="244" t="s">
        <v>112</v>
      </c>
      <c r="AV190" s="10" t="s">
        <v>90</v>
      </c>
      <c r="AW190" s="10" t="s">
        <v>7</v>
      </c>
      <c r="AX190" s="10" t="s">
        <v>82</v>
      </c>
      <c r="AY190" s="244" t="s">
        <v>164</v>
      </c>
    </row>
    <row r="191" s="11" customFormat="1" ht="16.5" customHeight="1">
      <c r="B191" s="246"/>
      <c r="C191" s="247"/>
      <c r="D191" s="247"/>
      <c r="E191" s="248" t="s">
        <v>23</v>
      </c>
      <c r="F191" s="249" t="s">
        <v>271</v>
      </c>
      <c r="G191" s="247"/>
      <c r="H191" s="247"/>
      <c r="I191" s="247"/>
      <c r="J191" s="247"/>
      <c r="K191" s="250">
        <v>13.15</v>
      </c>
      <c r="L191" s="247"/>
      <c r="M191" s="247"/>
      <c r="N191" s="247"/>
      <c r="O191" s="247"/>
      <c r="P191" s="247"/>
      <c r="Q191" s="247"/>
      <c r="R191" s="251"/>
      <c r="T191" s="252"/>
      <c r="U191" s="247"/>
      <c r="V191" s="247"/>
      <c r="W191" s="247"/>
      <c r="X191" s="247"/>
      <c r="Y191" s="247"/>
      <c r="Z191" s="247"/>
      <c r="AA191" s="247"/>
      <c r="AB191" s="247"/>
      <c r="AC191" s="247"/>
      <c r="AD191" s="253"/>
      <c r="AT191" s="254" t="s">
        <v>172</v>
      </c>
      <c r="AU191" s="254" t="s">
        <v>112</v>
      </c>
      <c r="AV191" s="11" t="s">
        <v>112</v>
      </c>
      <c r="AW191" s="11" t="s">
        <v>7</v>
      </c>
      <c r="AX191" s="11" t="s">
        <v>82</v>
      </c>
      <c r="AY191" s="254" t="s">
        <v>164</v>
      </c>
    </row>
    <row r="192" s="10" customFormat="1" ht="16.5" customHeight="1">
      <c r="B192" s="236"/>
      <c r="C192" s="237"/>
      <c r="D192" s="237"/>
      <c r="E192" s="238" t="s">
        <v>23</v>
      </c>
      <c r="F192" s="245" t="s">
        <v>272</v>
      </c>
      <c r="G192" s="237"/>
      <c r="H192" s="237"/>
      <c r="I192" s="237"/>
      <c r="J192" s="237"/>
      <c r="K192" s="238" t="s">
        <v>23</v>
      </c>
      <c r="L192" s="237"/>
      <c r="M192" s="237"/>
      <c r="N192" s="237"/>
      <c r="O192" s="237"/>
      <c r="P192" s="237"/>
      <c r="Q192" s="237"/>
      <c r="R192" s="241"/>
      <c r="T192" s="242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43"/>
      <c r="AT192" s="244" t="s">
        <v>172</v>
      </c>
      <c r="AU192" s="244" t="s">
        <v>112</v>
      </c>
      <c r="AV192" s="10" t="s">
        <v>90</v>
      </c>
      <c r="AW192" s="10" t="s">
        <v>7</v>
      </c>
      <c r="AX192" s="10" t="s">
        <v>82</v>
      </c>
      <c r="AY192" s="244" t="s">
        <v>164</v>
      </c>
    </row>
    <row r="193" s="11" customFormat="1" ht="16.5" customHeight="1">
      <c r="B193" s="246"/>
      <c r="C193" s="247"/>
      <c r="D193" s="247"/>
      <c r="E193" s="248" t="s">
        <v>23</v>
      </c>
      <c r="F193" s="249" t="s">
        <v>273</v>
      </c>
      <c r="G193" s="247"/>
      <c r="H193" s="247"/>
      <c r="I193" s="247"/>
      <c r="J193" s="247"/>
      <c r="K193" s="250">
        <v>7.5499999999999998</v>
      </c>
      <c r="L193" s="247"/>
      <c r="M193" s="247"/>
      <c r="N193" s="247"/>
      <c r="O193" s="247"/>
      <c r="P193" s="247"/>
      <c r="Q193" s="247"/>
      <c r="R193" s="251"/>
      <c r="T193" s="252"/>
      <c r="U193" s="247"/>
      <c r="V193" s="247"/>
      <c r="W193" s="247"/>
      <c r="X193" s="247"/>
      <c r="Y193" s="247"/>
      <c r="Z193" s="247"/>
      <c r="AA193" s="247"/>
      <c r="AB193" s="247"/>
      <c r="AC193" s="247"/>
      <c r="AD193" s="253"/>
      <c r="AT193" s="254" t="s">
        <v>172</v>
      </c>
      <c r="AU193" s="254" t="s">
        <v>112</v>
      </c>
      <c r="AV193" s="11" t="s">
        <v>112</v>
      </c>
      <c r="AW193" s="11" t="s">
        <v>7</v>
      </c>
      <c r="AX193" s="11" t="s">
        <v>82</v>
      </c>
      <c r="AY193" s="254" t="s">
        <v>164</v>
      </c>
    </row>
    <row r="194" s="10" customFormat="1" ht="25.5" customHeight="1">
      <c r="B194" s="236"/>
      <c r="C194" s="237"/>
      <c r="D194" s="237"/>
      <c r="E194" s="238" t="s">
        <v>23</v>
      </c>
      <c r="F194" s="245" t="s">
        <v>274</v>
      </c>
      <c r="G194" s="237"/>
      <c r="H194" s="237"/>
      <c r="I194" s="237"/>
      <c r="J194" s="237"/>
      <c r="K194" s="238" t="s">
        <v>23</v>
      </c>
      <c r="L194" s="237"/>
      <c r="M194" s="237"/>
      <c r="N194" s="237"/>
      <c r="O194" s="237"/>
      <c r="P194" s="237"/>
      <c r="Q194" s="237"/>
      <c r="R194" s="241"/>
      <c r="T194" s="242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43"/>
      <c r="AT194" s="244" t="s">
        <v>172</v>
      </c>
      <c r="AU194" s="244" t="s">
        <v>112</v>
      </c>
      <c r="AV194" s="10" t="s">
        <v>90</v>
      </c>
      <c r="AW194" s="10" t="s">
        <v>7</v>
      </c>
      <c r="AX194" s="10" t="s">
        <v>82</v>
      </c>
      <c r="AY194" s="244" t="s">
        <v>164</v>
      </c>
    </row>
    <row r="195" s="11" customFormat="1" ht="16.5" customHeight="1">
      <c r="B195" s="246"/>
      <c r="C195" s="247"/>
      <c r="D195" s="247"/>
      <c r="E195" s="248" t="s">
        <v>23</v>
      </c>
      <c r="F195" s="249" t="s">
        <v>275</v>
      </c>
      <c r="G195" s="247"/>
      <c r="H195" s="247"/>
      <c r="I195" s="247"/>
      <c r="J195" s="247"/>
      <c r="K195" s="250">
        <v>10.65</v>
      </c>
      <c r="L195" s="247"/>
      <c r="M195" s="247"/>
      <c r="N195" s="247"/>
      <c r="O195" s="247"/>
      <c r="P195" s="247"/>
      <c r="Q195" s="247"/>
      <c r="R195" s="251"/>
      <c r="T195" s="252"/>
      <c r="U195" s="247"/>
      <c r="V195" s="247"/>
      <c r="W195" s="247"/>
      <c r="X195" s="247"/>
      <c r="Y195" s="247"/>
      <c r="Z195" s="247"/>
      <c r="AA195" s="247"/>
      <c r="AB195" s="247"/>
      <c r="AC195" s="247"/>
      <c r="AD195" s="253"/>
      <c r="AT195" s="254" t="s">
        <v>172</v>
      </c>
      <c r="AU195" s="254" t="s">
        <v>112</v>
      </c>
      <c r="AV195" s="11" t="s">
        <v>112</v>
      </c>
      <c r="AW195" s="11" t="s">
        <v>7</v>
      </c>
      <c r="AX195" s="11" t="s">
        <v>82</v>
      </c>
      <c r="AY195" s="254" t="s">
        <v>164</v>
      </c>
    </row>
    <row r="196" s="12" customFormat="1" ht="16.5" customHeight="1">
      <c r="B196" s="255"/>
      <c r="C196" s="256"/>
      <c r="D196" s="256"/>
      <c r="E196" s="257" t="s">
        <v>23</v>
      </c>
      <c r="F196" s="258" t="s">
        <v>176</v>
      </c>
      <c r="G196" s="256"/>
      <c r="H196" s="256"/>
      <c r="I196" s="256"/>
      <c r="J196" s="256"/>
      <c r="K196" s="259">
        <v>71.629999999999995</v>
      </c>
      <c r="L196" s="256"/>
      <c r="M196" s="256"/>
      <c r="N196" s="256"/>
      <c r="O196" s="256"/>
      <c r="P196" s="256"/>
      <c r="Q196" s="256"/>
      <c r="R196" s="260"/>
      <c r="T196" s="261"/>
      <c r="U196" s="256"/>
      <c r="V196" s="256"/>
      <c r="W196" s="256"/>
      <c r="X196" s="256"/>
      <c r="Y196" s="256"/>
      <c r="Z196" s="256"/>
      <c r="AA196" s="256"/>
      <c r="AB196" s="256"/>
      <c r="AC196" s="256"/>
      <c r="AD196" s="262"/>
      <c r="AT196" s="263" t="s">
        <v>172</v>
      </c>
      <c r="AU196" s="263" t="s">
        <v>112</v>
      </c>
      <c r="AV196" s="12" t="s">
        <v>169</v>
      </c>
      <c r="AW196" s="12" t="s">
        <v>7</v>
      </c>
      <c r="AX196" s="12" t="s">
        <v>90</v>
      </c>
      <c r="AY196" s="263" t="s">
        <v>164</v>
      </c>
    </row>
    <row r="197" s="1" customFormat="1" ht="16.5" customHeight="1">
      <c r="B197" s="48"/>
      <c r="C197" s="225" t="s">
        <v>276</v>
      </c>
      <c r="D197" s="225" t="s">
        <v>165</v>
      </c>
      <c r="E197" s="226" t="s">
        <v>277</v>
      </c>
      <c r="F197" s="227" t="s">
        <v>278</v>
      </c>
      <c r="G197" s="227"/>
      <c r="H197" s="227"/>
      <c r="I197" s="227"/>
      <c r="J197" s="228" t="s">
        <v>184</v>
      </c>
      <c r="K197" s="229">
        <v>8.5500000000000007</v>
      </c>
      <c r="L197" s="230">
        <v>0</v>
      </c>
      <c r="M197" s="230">
        <v>0</v>
      </c>
      <c r="N197" s="231"/>
      <c r="O197" s="231"/>
      <c r="P197" s="232">
        <f>ROUND(V197*K197,2)</f>
        <v>0</v>
      </c>
      <c r="Q197" s="232"/>
      <c r="R197" s="50"/>
      <c r="T197" s="233" t="s">
        <v>23</v>
      </c>
      <c r="U197" s="58" t="s">
        <v>45</v>
      </c>
      <c r="V197" s="165">
        <f>L197+M197</f>
        <v>0</v>
      </c>
      <c r="W197" s="165">
        <f>ROUND(L197*K197,2)</f>
        <v>0</v>
      </c>
      <c r="X197" s="165">
        <f>ROUND(M197*K197,2)</f>
        <v>0</v>
      </c>
      <c r="Y197" s="49"/>
      <c r="Z197" s="234">
        <f>Y197*K197</f>
        <v>0</v>
      </c>
      <c r="AA197" s="234">
        <v>0.0020799999999999998</v>
      </c>
      <c r="AB197" s="234">
        <f>AA197*K197</f>
        <v>0.017784000000000001</v>
      </c>
      <c r="AC197" s="234">
        <v>0</v>
      </c>
      <c r="AD197" s="235">
        <f>AC197*K197</f>
        <v>0</v>
      </c>
      <c r="AR197" s="23" t="s">
        <v>220</v>
      </c>
      <c r="AT197" s="23" t="s">
        <v>165</v>
      </c>
      <c r="AU197" s="23" t="s">
        <v>112</v>
      </c>
      <c r="AY197" s="23" t="s">
        <v>164</v>
      </c>
      <c r="BE197" s="145">
        <f>IF(U197="základní",P197,0)</f>
        <v>0</v>
      </c>
      <c r="BF197" s="145">
        <f>IF(U197="snížená",P197,0)</f>
        <v>0</v>
      </c>
      <c r="BG197" s="145">
        <f>IF(U197="zákl. přenesená",P197,0)</f>
        <v>0</v>
      </c>
      <c r="BH197" s="145">
        <f>IF(U197="sníž. přenesená",P197,0)</f>
        <v>0</v>
      </c>
      <c r="BI197" s="145">
        <f>IF(U197="nulová",P197,0)</f>
        <v>0</v>
      </c>
      <c r="BJ197" s="23" t="s">
        <v>90</v>
      </c>
      <c r="BK197" s="145">
        <f>ROUND(V197*K197,2)</f>
        <v>0</v>
      </c>
      <c r="BL197" s="23" t="s">
        <v>220</v>
      </c>
      <c r="BM197" s="23" t="s">
        <v>279</v>
      </c>
    </row>
    <row r="198" s="10" customFormat="1" ht="16.5" customHeight="1">
      <c r="B198" s="236"/>
      <c r="C198" s="237"/>
      <c r="D198" s="237"/>
      <c r="E198" s="238" t="s">
        <v>23</v>
      </c>
      <c r="F198" s="239" t="s">
        <v>280</v>
      </c>
      <c r="G198" s="240"/>
      <c r="H198" s="240"/>
      <c r="I198" s="240"/>
      <c r="J198" s="237"/>
      <c r="K198" s="238" t="s">
        <v>23</v>
      </c>
      <c r="L198" s="237"/>
      <c r="M198" s="237"/>
      <c r="N198" s="237"/>
      <c r="O198" s="237"/>
      <c r="P198" s="237"/>
      <c r="Q198" s="237"/>
      <c r="R198" s="241"/>
      <c r="T198" s="242"/>
      <c r="U198" s="237"/>
      <c r="V198" s="237"/>
      <c r="W198" s="237"/>
      <c r="X198" s="237"/>
      <c r="Y198" s="237"/>
      <c r="Z198" s="237"/>
      <c r="AA198" s="237"/>
      <c r="AB198" s="237"/>
      <c r="AC198" s="237"/>
      <c r="AD198" s="243"/>
      <c r="AT198" s="244" t="s">
        <v>172</v>
      </c>
      <c r="AU198" s="244" t="s">
        <v>112</v>
      </c>
      <c r="AV198" s="10" t="s">
        <v>90</v>
      </c>
      <c r="AW198" s="10" t="s">
        <v>7</v>
      </c>
      <c r="AX198" s="10" t="s">
        <v>82</v>
      </c>
      <c r="AY198" s="244" t="s">
        <v>164</v>
      </c>
    </row>
    <row r="199" s="11" customFormat="1" ht="16.5" customHeight="1">
      <c r="B199" s="246"/>
      <c r="C199" s="247"/>
      <c r="D199" s="247"/>
      <c r="E199" s="248" t="s">
        <v>23</v>
      </c>
      <c r="F199" s="249" t="s">
        <v>281</v>
      </c>
      <c r="G199" s="247"/>
      <c r="H199" s="247"/>
      <c r="I199" s="247"/>
      <c r="J199" s="247"/>
      <c r="K199" s="250">
        <v>8.5500000000000007</v>
      </c>
      <c r="L199" s="247"/>
      <c r="M199" s="247"/>
      <c r="N199" s="247"/>
      <c r="O199" s="247"/>
      <c r="P199" s="247"/>
      <c r="Q199" s="247"/>
      <c r="R199" s="251"/>
      <c r="T199" s="252"/>
      <c r="U199" s="247"/>
      <c r="V199" s="247"/>
      <c r="W199" s="247"/>
      <c r="X199" s="247"/>
      <c r="Y199" s="247"/>
      <c r="Z199" s="247"/>
      <c r="AA199" s="247"/>
      <c r="AB199" s="247"/>
      <c r="AC199" s="247"/>
      <c r="AD199" s="253"/>
      <c r="AT199" s="254" t="s">
        <v>172</v>
      </c>
      <c r="AU199" s="254" t="s">
        <v>112</v>
      </c>
      <c r="AV199" s="11" t="s">
        <v>112</v>
      </c>
      <c r="AW199" s="11" t="s">
        <v>7</v>
      </c>
      <c r="AX199" s="11" t="s">
        <v>82</v>
      </c>
      <c r="AY199" s="254" t="s">
        <v>164</v>
      </c>
    </row>
    <row r="200" s="1" customFormat="1" ht="25.5" customHeight="1">
      <c r="B200" s="48"/>
      <c r="C200" s="225" t="s">
        <v>282</v>
      </c>
      <c r="D200" s="225" t="s">
        <v>165</v>
      </c>
      <c r="E200" s="226" t="s">
        <v>283</v>
      </c>
      <c r="F200" s="227" t="s">
        <v>284</v>
      </c>
      <c r="G200" s="227"/>
      <c r="H200" s="227"/>
      <c r="I200" s="227"/>
      <c r="J200" s="228" t="s">
        <v>184</v>
      </c>
      <c r="K200" s="229">
        <v>5.2000000000000002</v>
      </c>
      <c r="L200" s="230">
        <v>0</v>
      </c>
      <c r="M200" s="230">
        <v>0</v>
      </c>
      <c r="N200" s="231"/>
      <c r="O200" s="231"/>
      <c r="P200" s="232">
        <f>ROUND(V200*K200,2)</f>
        <v>0</v>
      </c>
      <c r="Q200" s="232"/>
      <c r="R200" s="50"/>
      <c r="T200" s="233" t="s">
        <v>23</v>
      </c>
      <c r="U200" s="58" t="s">
        <v>45</v>
      </c>
      <c r="V200" s="165">
        <f>L200+M200</f>
        <v>0</v>
      </c>
      <c r="W200" s="165">
        <f>ROUND(L200*K200,2)</f>
        <v>0</v>
      </c>
      <c r="X200" s="165">
        <f>ROUND(M200*K200,2)</f>
        <v>0</v>
      </c>
      <c r="Y200" s="49"/>
      <c r="Z200" s="234">
        <f>Y200*K200</f>
        <v>0</v>
      </c>
      <c r="AA200" s="234">
        <v>0.00029</v>
      </c>
      <c r="AB200" s="234">
        <f>AA200*K200</f>
        <v>0.001508</v>
      </c>
      <c r="AC200" s="234">
        <v>0</v>
      </c>
      <c r="AD200" s="235">
        <f>AC200*K200</f>
        <v>0</v>
      </c>
      <c r="AR200" s="23" t="s">
        <v>220</v>
      </c>
      <c r="AT200" s="23" t="s">
        <v>165</v>
      </c>
      <c r="AU200" s="23" t="s">
        <v>112</v>
      </c>
      <c r="AY200" s="23" t="s">
        <v>164</v>
      </c>
      <c r="BE200" s="145">
        <f>IF(U200="základní",P200,0)</f>
        <v>0</v>
      </c>
      <c r="BF200" s="145">
        <f>IF(U200="snížená",P200,0)</f>
        <v>0</v>
      </c>
      <c r="BG200" s="145">
        <f>IF(U200="zákl. přenesená",P200,0)</f>
        <v>0</v>
      </c>
      <c r="BH200" s="145">
        <f>IF(U200="sníž. přenesená",P200,0)</f>
        <v>0</v>
      </c>
      <c r="BI200" s="145">
        <f>IF(U200="nulová",P200,0)</f>
        <v>0</v>
      </c>
      <c r="BJ200" s="23" t="s">
        <v>90</v>
      </c>
      <c r="BK200" s="145">
        <f>ROUND(V200*K200,2)</f>
        <v>0</v>
      </c>
      <c r="BL200" s="23" t="s">
        <v>220</v>
      </c>
      <c r="BM200" s="23" t="s">
        <v>285</v>
      </c>
    </row>
    <row r="201" s="10" customFormat="1" ht="16.5" customHeight="1">
      <c r="B201" s="236"/>
      <c r="C201" s="237"/>
      <c r="D201" s="237"/>
      <c r="E201" s="238" t="s">
        <v>23</v>
      </c>
      <c r="F201" s="239" t="s">
        <v>286</v>
      </c>
      <c r="G201" s="240"/>
      <c r="H201" s="240"/>
      <c r="I201" s="240"/>
      <c r="J201" s="237"/>
      <c r="K201" s="238" t="s">
        <v>23</v>
      </c>
      <c r="L201" s="237"/>
      <c r="M201" s="237"/>
      <c r="N201" s="237"/>
      <c r="O201" s="237"/>
      <c r="P201" s="237"/>
      <c r="Q201" s="237"/>
      <c r="R201" s="241"/>
      <c r="T201" s="242"/>
      <c r="U201" s="237"/>
      <c r="V201" s="237"/>
      <c r="W201" s="237"/>
      <c r="X201" s="237"/>
      <c r="Y201" s="237"/>
      <c r="Z201" s="237"/>
      <c r="AA201" s="237"/>
      <c r="AB201" s="237"/>
      <c r="AC201" s="237"/>
      <c r="AD201" s="243"/>
      <c r="AT201" s="244" t="s">
        <v>172</v>
      </c>
      <c r="AU201" s="244" t="s">
        <v>112</v>
      </c>
      <c r="AV201" s="10" t="s">
        <v>90</v>
      </c>
      <c r="AW201" s="10" t="s">
        <v>7</v>
      </c>
      <c r="AX201" s="10" t="s">
        <v>82</v>
      </c>
      <c r="AY201" s="244" t="s">
        <v>164</v>
      </c>
    </row>
    <row r="202" s="11" customFormat="1" ht="16.5" customHeight="1">
      <c r="B202" s="246"/>
      <c r="C202" s="247"/>
      <c r="D202" s="247"/>
      <c r="E202" s="248" t="s">
        <v>23</v>
      </c>
      <c r="F202" s="249" t="s">
        <v>287</v>
      </c>
      <c r="G202" s="247"/>
      <c r="H202" s="247"/>
      <c r="I202" s="247"/>
      <c r="J202" s="247"/>
      <c r="K202" s="250">
        <v>2.75</v>
      </c>
      <c r="L202" s="247"/>
      <c r="M202" s="247"/>
      <c r="N202" s="247"/>
      <c r="O202" s="247"/>
      <c r="P202" s="247"/>
      <c r="Q202" s="247"/>
      <c r="R202" s="251"/>
      <c r="T202" s="252"/>
      <c r="U202" s="247"/>
      <c r="V202" s="247"/>
      <c r="W202" s="247"/>
      <c r="X202" s="247"/>
      <c r="Y202" s="247"/>
      <c r="Z202" s="247"/>
      <c r="AA202" s="247"/>
      <c r="AB202" s="247"/>
      <c r="AC202" s="247"/>
      <c r="AD202" s="253"/>
      <c r="AT202" s="254" t="s">
        <v>172</v>
      </c>
      <c r="AU202" s="254" t="s">
        <v>112</v>
      </c>
      <c r="AV202" s="11" t="s">
        <v>112</v>
      </c>
      <c r="AW202" s="11" t="s">
        <v>7</v>
      </c>
      <c r="AX202" s="11" t="s">
        <v>82</v>
      </c>
      <c r="AY202" s="254" t="s">
        <v>164</v>
      </c>
    </row>
    <row r="203" s="10" customFormat="1" ht="16.5" customHeight="1">
      <c r="B203" s="236"/>
      <c r="C203" s="237"/>
      <c r="D203" s="237"/>
      <c r="E203" s="238" t="s">
        <v>23</v>
      </c>
      <c r="F203" s="245" t="s">
        <v>288</v>
      </c>
      <c r="G203" s="237"/>
      <c r="H203" s="237"/>
      <c r="I203" s="237"/>
      <c r="J203" s="237"/>
      <c r="K203" s="238" t="s">
        <v>23</v>
      </c>
      <c r="L203" s="237"/>
      <c r="M203" s="237"/>
      <c r="N203" s="237"/>
      <c r="O203" s="237"/>
      <c r="P203" s="237"/>
      <c r="Q203" s="237"/>
      <c r="R203" s="241"/>
      <c r="T203" s="242"/>
      <c r="U203" s="237"/>
      <c r="V203" s="237"/>
      <c r="W203" s="237"/>
      <c r="X203" s="237"/>
      <c r="Y203" s="237"/>
      <c r="Z203" s="237"/>
      <c r="AA203" s="237"/>
      <c r="AB203" s="237"/>
      <c r="AC203" s="237"/>
      <c r="AD203" s="243"/>
      <c r="AT203" s="244" t="s">
        <v>172</v>
      </c>
      <c r="AU203" s="244" t="s">
        <v>112</v>
      </c>
      <c r="AV203" s="10" t="s">
        <v>90</v>
      </c>
      <c r="AW203" s="10" t="s">
        <v>7</v>
      </c>
      <c r="AX203" s="10" t="s">
        <v>82</v>
      </c>
      <c r="AY203" s="244" t="s">
        <v>164</v>
      </c>
    </row>
    <row r="204" s="11" customFormat="1" ht="16.5" customHeight="1">
      <c r="B204" s="246"/>
      <c r="C204" s="247"/>
      <c r="D204" s="247"/>
      <c r="E204" s="248" t="s">
        <v>23</v>
      </c>
      <c r="F204" s="249" t="s">
        <v>289</v>
      </c>
      <c r="G204" s="247"/>
      <c r="H204" s="247"/>
      <c r="I204" s="247"/>
      <c r="J204" s="247"/>
      <c r="K204" s="250">
        <v>1.45</v>
      </c>
      <c r="L204" s="247"/>
      <c r="M204" s="247"/>
      <c r="N204" s="247"/>
      <c r="O204" s="247"/>
      <c r="P204" s="247"/>
      <c r="Q204" s="247"/>
      <c r="R204" s="251"/>
      <c r="T204" s="252"/>
      <c r="U204" s="247"/>
      <c r="V204" s="247"/>
      <c r="W204" s="247"/>
      <c r="X204" s="247"/>
      <c r="Y204" s="247"/>
      <c r="Z204" s="247"/>
      <c r="AA204" s="247"/>
      <c r="AB204" s="247"/>
      <c r="AC204" s="247"/>
      <c r="AD204" s="253"/>
      <c r="AT204" s="254" t="s">
        <v>172</v>
      </c>
      <c r="AU204" s="254" t="s">
        <v>112</v>
      </c>
      <c r="AV204" s="11" t="s">
        <v>112</v>
      </c>
      <c r="AW204" s="11" t="s">
        <v>7</v>
      </c>
      <c r="AX204" s="11" t="s">
        <v>82</v>
      </c>
      <c r="AY204" s="254" t="s">
        <v>164</v>
      </c>
    </row>
    <row r="205" s="10" customFormat="1" ht="16.5" customHeight="1">
      <c r="B205" s="236"/>
      <c r="C205" s="237"/>
      <c r="D205" s="237"/>
      <c r="E205" s="238" t="s">
        <v>23</v>
      </c>
      <c r="F205" s="245" t="s">
        <v>290</v>
      </c>
      <c r="G205" s="237"/>
      <c r="H205" s="237"/>
      <c r="I205" s="237"/>
      <c r="J205" s="237"/>
      <c r="K205" s="238" t="s">
        <v>23</v>
      </c>
      <c r="L205" s="237"/>
      <c r="M205" s="237"/>
      <c r="N205" s="237"/>
      <c r="O205" s="237"/>
      <c r="P205" s="237"/>
      <c r="Q205" s="237"/>
      <c r="R205" s="241"/>
      <c r="T205" s="242"/>
      <c r="U205" s="237"/>
      <c r="V205" s="237"/>
      <c r="W205" s="237"/>
      <c r="X205" s="237"/>
      <c r="Y205" s="237"/>
      <c r="Z205" s="237"/>
      <c r="AA205" s="237"/>
      <c r="AB205" s="237"/>
      <c r="AC205" s="237"/>
      <c r="AD205" s="243"/>
      <c r="AT205" s="244" t="s">
        <v>172</v>
      </c>
      <c r="AU205" s="244" t="s">
        <v>112</v>
      </c>
      <c r="AV205" s="10" t="s">
        <v>90</v>
      </c>
      <c r="AW205" s="10" t="s">
        <v>7</v>
      </c>
      <c r="AX205" s="10" t="s">
        <v>82</v>
      </c>
      <c r="AY205" s="244" t="s">
        <v>164</v>
      </c>
    </row>
    <row r="206" s="11" customFormat="1" ht="16.5" customHeight="1">
      <c r="B206" s="246"/>
      <c r="C206" s="247"/>
      <c r="D206" s="247"/>
      <c r="E206" s="248" t="s">
        <v>23</v>
      </c>
      <c r="F206" s="249" t="s">
        <v>291</v>
      </c>
      <c r="G206" s="247"/>
      <c r="H206" s="247"/>
      <c r="I206" s="247"/>
      <c r="J206" s="247"/>
      <c r="K206" s="250">
        <v>1</v>
      </c>
      <c r="L206" s="247"/>
      <c r="M206" s="247"/>
      <c r="N206" s="247"/>
      <c r="O206" s="247"/>
      <c r="P206" s="247"/>
      <c r="Q206" s="247"/>
      <c r="R206" s="251"/>
      <c r="T206" s="252"/>
      <c r="U206" s="247"/>
      <c r="V206" s="247"/>
      <c r="W206" s="247"/>
      <c r="X206" s="247"/>
      <c r="Y206" s="247"/>
      <c r="Z206" s="247"/>
      <c r="AA206" s="247"/>
      <c r="AB206" s="247"/>
      <c r="AC206" s="247"/>
      <c r="AD206" s="253"/>
      <c r="AT206" s="254" t="s">
        <v>172</v>
      </c>
      <c r="AU206" s="254" t="s">
        <v>112</v>
      </c>
      <c r="AV206" s="11" t="s">
        <v>112</v>
      </c>
      <c r="AW206" s="11" t="s">
        <v>7</v>
      </c>
      <c r="AX206" s="11" t="s">
        <v>82</v>
      </c>
      <c r="AY206" s="254" t="s">
        <v>164</v>
      </c>
    </row>
    <row r="207" s="12" customFormat="1" ht="16.5" customHeight="1">
      <c r="B207" s="255"/>
      <c r="C207" s="256"/>
      <c r="D207" s="256"/>
      <c r="E207" s="257" t="s">
        <v>23</v>
      </c>
      <c r="F207" s="258" t="s">
        <v>176</v>
      </c>
      <c r="G207" s="256"/>
      <c r="H207" s="256"/>
      <c r="I207" s="256"/>
      <c r="J207" s="256"/>
      <c r="K207" s="259">
        <v>5.2000000000000002</v>
      </c>
      <c r="L207" s="256"/>
      <c r="M207" s="256"/>
      <c r="N207" s="256"/>
      <c r="O207" s="256"/>
      <c r="P207" s="256"/>
      <c r="Q207" s="256"/>
      <c r="R207" s="260"/>
      <c r="T207" s="261"/>
      <c r="U207" s="256"/>
      <c r="V207" s="256"/>
      <c r="W207" s="256"/>
      <c r="X207" s="256"/>
      <c r="Y207" s="256"/>
      <c r="Z207" s="256"/>
      <c r="AA207" s="256"/>
      <c r="AB207" s="256"/>
      <c r="AC207" s="256"/>
      <c r="AD207" s="262"/>
      <c r="AT207" s="263" t="s">
        <v>172</v>
      </c>
      <c r="AU207" s="263" t="s">
        <v>112</v>
      </c>
      <c r="AV207" s="12" t="s">
        <v>169</v>
      </c>
      <c r="AW207" s="12" t="s">
        <v>7</v>
      </c>
      <c r="AX207" s="12" t="s">
        <v>90</v>
      </c>
      <c r="AY207" s="263" t="s">
        <v>164</v>
      </c>
    </row>
    <row r="208" s="1" customFormat="1" ht="25.5" customHeight="1">
      <c r="B208" s="48"/>
      <c r="C208" s="225" t="s">
        <v>292</v>
      </c>
      <c r="D208" s="225" t="s">
        <v>165</v>
      </c>
      <c r="E208" s="226" t="s">
        <v>293</v>
      </c>
      <c r="F208" s="227" t="s">
        <v>294</v>
      </c>
      <c r="G208" s="227"/>
      <c r="H208" s="227"/>
      <c r="I208" s="227"/>
      <c r="J208" s="228" t="s">
        <v>184</v>
      </c>
      <c r="K208" s="229">
        <v>19.550000000000001</v>
      </c>
      <c r="L208" s="230">
        <v>0</v>
      </c>
      <c r="M208" s="230">
        <v>0</v>
      </c>
      <c r="N208" s="231"/>
      <c r="O208" s="231"/>
      <c r="P208" s="232">
        <f>ROUND(V208*K208,2)</f>
        <v>0</v>
      </c>
      <c r="Q208" s="232"/>
      <c r="R208" s="50"/>
      <c r="T208" s="233" t="s">
        <v>23</v>
      </c>
      <c r="U208" s="58" t="s">
        <v>45</v>
      </c>
      <c r="V208" s="165">
        <f>L208+M208</f>
        <v>0</v>
      </c>
      <c r="W208" s="165">
        <f>ROUND(L208*K208,2)</f>
        <v>0</v>
      </c>
      <c r="X208" s="165">
        <f>ROUND(M208*K208,2)</f>
        <v>0</v>
      </c>
      <c r="Y208" s="49"/>
      <c r="Z208" s="234">
        <f>Y208*K208</f>
        <v>0</v>
      </c>
      <c r="AA208" s="234">
        <v>0.00035</v>
      </c>
      <c r="AB208" s="234">
        <f>AA208*K208</f>
        <v>0.0068425000000000005</v>
      </c>
      <c r="AC208" s="234">
        <v>0</v>
      </c>
      <c r="AD208" s="235">
        <f>AC208*K208</f>
        <v>0</v>
      </c>
      <c r="AR208" s="23" t="s">
        <v>220</v>
      </c>
      <c r="AT208" s="23" t="s">
        <v>165</v>
      </c>
      <c r="AU208" s="23" t="s">
        <v>112</v>
      </c>
      <c r="AY208" s="23" t="s">
        <v>164</v>
      </c>
      <c r="BE208" s="145">
        <f>IF(U208="základní",P208,0)</f>
        <v>0</v>
      </c>
      <c r="BF208" s="145">
        <f>IF(U208="snížená",P208,0)</f>
        <v>0</v>
      </c>
      <c r="BG208" s="145">
        <f>IF(U208="zákl. přenesená",P208,0)</f>
        <v>0</v>
      </c>
      <c r="BH208" s="145">
        <f>IF(U208="sníž. přenesená",P208,0)</f>
        <v>0</v>
      </c>
      <c r="BI208" s="145">
        <f>IF(U208="nulová",P208,0)</f>
        <v>0</v>
      </c>
      <c r="BJ208" s="23" t="s">
        <v>90</v>
      </c>
      <c r="BK208" s="145">
        <f>ROUND(V208*K208,2)</f>
        <v>0</v>
      </c>
      <c r="BL208" s="23" t="s">
        <v>220</v>
      </c>
      <c r="BM208" s="23" t="s">
        <v>295</v>
      </c>
    </row>
    <row r="209" s="10" customFormat="1" ht="16.5" customHeight="1">
      <c r="B209" s="236"/>
      <c r="C209" s="237"/>
      <c r="D209" s="237"/>
      <c r="E209" s="238" t="s">
        <v>23</v>
      </c>
      <c r="F209" s="239" t="s">
        <v>296</v>
      </c>
      <c r="G209" s="240"/>
      <c r="H209" s="240"/>
      <c r="I209" s="240"/>
      <c r="J209" s="237"/>
      <c r="K209" s="238" t="s">
        <v>23</v>
      </c>
      <c r="L209" s="237"/>
      <c r="M209" s="237"/>
      <c r="N209" s="237"/>
      <c r="O209" s="237"/>
      <c r="P209" s="237"/>
      <c r="Q209" s="237"/>
      <c r="R209" s="241"/>
      <c r="T209" s="242"/>
      <c r="U209" s="237"/>
      <c r="V209" s="237"/>
      <c r="W209" s="237"/>
      <c r="X209" s="237"/>
      <c r="Y209" s="237"/>
      <c r="Z209" s="237"/>
      <c r="AA209" s="237"/>
      <c r="AB209" s="237"/>
      <c r="AC209" s="237"/>
      <c r="AD209" s="243"/>
      <c r="AT209" s="244" t="s">
        <v>172</v>
      </c>
      <c r="AU209" s="244" t="s">
        <v>112</v>
      </c>
      <c r="AV209" s="10" t="s">
        <v>90</v>
      </c>
      <c r="AW209" s="10" t="s">
        <v>7</v>
      </c>
      <c r="AX209" s="10" t="s">
        <v>82</v>
      </c>
      <c r="AY209" s="244" t="s">
        <v>164</v>
      </c>
    </row>
    <row r="210" s="11" customFormat="1" ht="16.5" customHeight="1">
      <c r="B210" s="246"/>
      <c r="C210" s="247"/>
      <c r="D210" s="247"/>
      <c r="E210" s="248" t="s">
        <v>23</v>
      </c>
      <c r="F210" s="249" t="s">
        <v>297</v>
      </c>
      <c r="G210" s="247"/>
      <c r="H210" s="247"/>
      <c r="I210" s="247"/>
      <c r="J210" s="247"/>
      <c r="K210" s="250">
        <v>3.3999999999999999</v>
      </c>
      <c r="L210" s="247"/>
      <c r="M210" s="247"/>
      <c r="N210" s="247"/>
      <c r="O210" s="247"/>
      <c r="P210" s="247"/>
      <c r="Q210" s="247"/>
      <c r="R210" s="251"/>
      <c r="T210" s="252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53"/>
      <c r="AT210" s="254" t="s">
        <v>172</v>
      </c>
      <c r="AU210" s="254" t="s">
        <v>112</v>
      </c>
      <c r="AV210" s="11" t="s">
        <v>112</v>
      </c>
      <c r="AW210" s="11" t="s">
        <v>7</v>
      </c>
      <c r="AX210" s="11" t="s">
        <v>82</v>
      </c>
      <c r="AY210" s="254" t="s">
        <v>164</v>
      </c>
    </row>
    <row r="211" s="11" customFormat="1" ht="16.5" customHeight="1">
      <c r="B211" s="246"/>
      <c r="C211" s="247"/>
      <c r="D211" s="247"/>
      <c r="E211" s="248" t="s">
        <v>23</v>
      </c>
      <c r="F211" s="249" t="s">
        <v>298</v>
      </c>
      <c r="G211" s="247"/>
      <c r="H211" s="247"/>
      <c r="I211" s="247"/>
      <c r="J211" s="247"/>
      <c r="K211" s="250">
        <v>1.3999999999999999</v>
      </c>
      <c r="L211" s="247"/>
      <c r="M211" s="247"/>
      <c r="N211" s="247"/>
      <c r="O211" s="247"/>
      <c r="P211" s="247"/>
      <c r="Q211" s="247"/>
      <c r="R211" s="251"/>
      <c r="T211" s="252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53"/>
      <c r="AT211" s="254" t="s">
        <v>172</v>
      </c>
      <c r="AU211" s="254" t="s">
        <v>112</v>
      </c>
      <c r="AV211" s="11" t="s">
        <v>112</v>
      </c>
      <c r="AW211" s="11" t="s">
        <v>7</v>
      </c>
      <c r="AX211" s="11" t="s">
        <v>82</v>
      </c>
      <c r="AY211" s="254" t="s">
        <v>164</v>
      </c>
    </row>
    <row r="212" s="10" customFormat="1" ht="16.5" customHeight="1">
      <c r="B212" s="236"/>
      <c r="C212" s="237"/>
      <c r="D212" s="237"/>
      <c r="E212" s="238" t="s">
        <v>23</v>
      </c>
      <c r="F212" s="245" t="s">
        <v>299</v>
      </c>
      <c r="G212" s="237"/>
      <c r="H212" s="237"/>
      <c r="I212" s="237"/>
      <c r="J212" s="237"/>
      <c r="K212" s="238" t="s">
        <v>23</v>
      </c>
      <c r="L212" s="237"/>
      <c r="M212" s="237"/>
      <c r="N212" s="237"/>
      <c r="O212" s="237"/>
      <c r="P212" s="237"/>
      <c r="Q212" s="237"/>
      <c r="R212" s="241"/>
      <c r="T212" s="242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43"/>
      <c r="AT212" s="244" t="s">
        <v>172</v>
      </c>
      <c r="AU212" s="244" t="s">
        <v>112</v>
      </c>
      <c r="AV212" s="10" t="s">
        <v>90</v>
      </c>
      <c r="AW212" s="10" t="s">
        <v>7</v>
      </c>
      <c r="AX212" s="10" t="s">
        <v>82</v>
      </c>
      <c r="AY212" s="244" t="s">
        <v>164</v>
      </c>
    </row>
    <row r="213" s="11" customFormat="1" ht="16.5" customHeight="1">
      <c r="B213" s="246"/>
      <c r="C213" s="247"/>
      <c r="D213" s="247"/>
      <c r="E213" s="248" t="s">
        <v>23</v>
      </c>
      <c r="F213" s="249" t="s">
        <v>300</v>
      </c>
      <c r="G213" s="247"/>
      <c r="H213" s="247"/>
      <c r="I213" s="247"/>
      <c r="J213" s="247"/>
      <c r="K213" s="250">
        <v>0.5</v>
      </c>
      <c r="L213" s="247"/>
      <c r="M213" s="247"/>
      <c r="N213" s="247"/>
      <c r="O213" s="247"/>
      <c r="P213" s="247"/>
      <c r="Q213" s="247"/>
      <c r="R213" s="251"/>
      <c r="T213" s="252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53"/>
      <c r="AT213" s="254" t="s">
        <v>172</v>
      </c>
      <c r="AU213" s="254" t="s">
        <v>112</v>
      </c>
      <c r="AV213" s="11" t="s">
        <v>112</v>
      </c>
      <c r="AW213" s="11" t="s">
        <v>7</v>
      </c>
      <c r="AX213" s="11" t="s">
        <v>82</v>
      </c>
      <c r="AY213" s="254" t="s">
        <v>164</v>
      </c>
    </row>
    <row r="214" s="10" customFormat="1" ht="16.5" customHeight="1">
      <c r="B214" s="236"/>
      <c r="C214" s="237"/>
      <c r="D214" s="237"/>
      <c r="E214" s="238" t="s">
        <v>23</v>
      </c>
      <c r="F214" s="245" t="s">
        <v>301</v>
      </c>
      <c r="G214" s="237"/>
      <c r="H214" s="237"/>
      <c r="I214" s="237"/>
      <c r="J214" s="237"/>
      <c r="K214" s="238" t="s">
        <v>23</v>
      </c>
      <c r="L214" s="237"/>
      <c r="M214" s="237"/>
      <c r="N214" s="237"/>
      <c r="O214" s="237"/>
      <c r="P214" s="237"/>
      <c r="Q214" s="237"/>
      <c r="R214" s="241"/>
      <c r="T214" s="242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43"/>
      <c r="AT214" s="244" t="s">
        <v>172</v>
      </c>
      <c r="AU214" s="244" t="s">
        <v>112</v>
      </c>
      <c r="AV214" s="10" t="s">
        <v>90</v>
      </c>
      <c r="AW214" s="10" t="s">
        <v>7</v>
      </c>
      <c r="AX214" s="10" t="s">
        <v>82</v>
      </c>
      <c r="AY214" s="244" t="s">
        <v>164</v>
      </c>
    </row>
    <row r="215" s="11" customFormat="1" ht="16.5" customHeight="1">
      <c r="B215" s="246"/>
      <c r="C215" s="247"/>
      <c r="D215" s="247"/>
      <c r="E215" s="248" t="s">
        <v>23</v>
      </c>
      <c r="F215" s="249" t="s">
        <v>302</v>
      </c>
      <c r="G215" s="247"/>
      <c r="H215" s="247"/>
      <c r="I215" s="247"/>
      <c r="J215" s="247"/>
      <c r="K215" s="250">
        <v>5.4500000000000002</v>
      </c>
      <c r="L215" s="247"/>
      <c r="M215" s="247"/>
      <c r="N215" s="247"/>
      <c r="O215" s="247"/>
      <c r="P215" s="247"/>
      <c r="Q215" s="247"/>
      <c r="R215" s="251"/>
      <c r="T215" s="252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53"/>
      <c r="AT215" s="254" t="s">
        <v>172</v>
      </c>
      <c r="AU215" s="254" t="s">
        <v>112</v>
      </c>
      <c r="AV215" s="11" t="s">
        <v>112</v>
      </c>
      <c r="AW215" s="11" t="s">
        <v>7</v>
      </c>
      <c r="AX215" s="11" t="s">
        <v>82</v>
      </c>
      <c r="AY215" s="254" t="s">
        <v>164</v>
      </c>
    </row>
    <row r="216" s="11" customFormat="1" ht="16.5" customHeight="1">
      <c r="B216" s="246"/>
      <c r="C216" s="247"/>
      <c r="D216" s="247"/>
      <c r="E216" s="248" t="s">
        <v>23</v>
      </c>
      <c r="F216" s="249" t="s">
        <v>303</v>
      </c>
      <c r="G216" s="247"/>
      <c r="H216" s="247"/>
      <c r="I216" s="247"/>
      <c r="J216" s="247"/>
      <c r="K216" s="250">
        <v>5.7000000000000002</v>
      </c>
      <c r="L216" s="247"/>
      <c r="M216" s="247"/>
      <c r="N216" s="247"/>
      <c r="O216" s="247"/>
      <c r="P216" s="247"/>
      <c r="Q216" s="247"/>
      <c r="R216" s="251"/>
      <c r="T216" s="252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53"/>
      <c r="AT216" s="254" t="s">
        <v>172</v>
      </c>
      <c r="AU216" s="254" t="s">
        <v>112</v>
      </c>
      <c r="AV216" s="11" t="s">
        <v>112</v>
      </c>
      <c r="AW216" s="11" t="s">
        <v>7</v>
      </c>
      <c r="AX216" s="11" t="s">
        <v>82</v>
      </c>
      <c r="AY216" s="254" t="s">
        <v>164</v>
      </c>
    </row>
    <row r="217" s="10" customFormat="1" ht="16.5" customHeight="1">
      <c r="B217" s="236"/>
      <c r="C217" s="237"/>
      <c r="D217" s="237"/>
      <c r="E217" s="238" t="s">
        <v>23</v>
      </c>
      <c r="F217" s="245" t="s">
        <v>304</v>
      </c>
      <c r="G217" s="237"/>
      <c r="H217" s="237"/>
      <c r="I217" s="237"/>
      <c r="J217" s="237"/>
      <c r="K217" s="238" t="s">
        <v>23</v>
      </c>
      <c r="L217" s="237"/>
      <c r="M217" s="237"/>
      <c r="N217" s="237"/>
      <c r="O217" s="237"/>
      <c r="P217" s="237"/>
      <c r="Q217" s="237"/>
      <c r="R217" s="241"/>
      <c r="T217" s="242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43"/>
      <c r="AT217" s="244" t="s">
        <v>172</v>
      </c>
      <c r="AU217" s="244" t="s">
        <v>112</v>
      </c>
      <c r="AV217" s="10" t="s">
        <v>90</v>
      </c>
      <c r="AW217" s="10" t="s">
        <v>7</v>
      </c>
      <c r="AX217" s="10" t="s">
        <v>82</v>
      </c>
      <c r="AY217" s="244" t="s">
        <v>164</v>
      </c>
    </row>
    <row r="218" s="11" customFormat="1" ht="16.5" customHeight="1">
      <c r="B218" s="246"/>
      <c r="C218" s="247"/>
      <c r="D218" s="247"/>
      <c r="E218" s="248" t="s">
        <v>23</v>
      </c>
      <c r="F218" s="249" t="s">
        <v>305</v>
      </c>
      <c r="G218" s="247"/>
      <c r="H218" s="247"/>
      <c r="I218" s="247"/>
      <c r="J218" s="247"/>
      <c r="K218" s="250">
        <v>3.1000000000000001</v>
      </c>
      <c r="L218" s="247"/>
      <c r="M218" s="247"/>
      <c r="N218" s="247"/>
      <c r="O218" s="247"/>
      <c r="P218" s="247"/>
      <c r="Q218" s="247"/>
      <c r="R218" s="251"/>
      <c r="T218" s="252"/>
      <c r="U218" s="247"/>
      <c r="V218" s="247"/>
      <c r="W218" s="247"/>
      <c r="X218" s="247"/>
      <c r="Y218" s="247"/>
      <c r="Z218" s="247"/>
      <c r="AA218" s="247"/>
      <c r="AB218" s="247"/>
      <c r="AC218" s="247"/>
      <c r="AD218" s="253"/>
      <c r="AT218" s="254" t="s">
        <v>172</v>
      </c>
      <c r="AU218" s="254" t="s">
        <v>112</v>
      </c>
      <c r="AV218" s="11" t="s">
        <v>112</v>
      </c>
      <c r="AW218" s="11" t="s">
        <v>7</v>
      </c>
      <c r="AX218" s="11" t="s">
        <v>82</v>
      </c>
      <c r="AY218" s="254" t="s">
        <v>164</v>
      </c>
    </row>
    <row r="219" s="12" customFormat="1" ht="16.5" customHeight="1">
      <c r="B219" s="255"/>
      <c r="C219" s="256"/>
      <c r="D219" s="256"/>
      <c r="E219" s="257" t="s">
        <v>23</v>
      </c>
      <c r="F219" s="258" t="s">
        <v>176</v>
      </c>
      <c r="G219" s="256"/>
      <c r="H219" s="256"/>
      <c r="I219" s="256"/>
      <c r="J219" s="256"/>
      <c r="K219" s="259">
        <v>19.550000000000001</v>
      </c>
      <c r="L219" s="256"/>
      <c r="M219" s="256"/>
      <c r="N219" s="256"/>
      <c r="O219" s="256"/>
      <c r="P219" s="256"/>
      <c r="Q219" s="256"/>
      <c r="R219" s="260"/>
      <c r="T219" s="261"/>
      <c r="U219" s="256"/>
      <c r="V219" s="256"/>
      <c r="W219" s="256"/>
      <c r="X219" s="256"/>
      <c r="Y219" s="256"/>
      <c r="Z219" s="256"/>
      <c r="AA219" s="256"/>
      <c r="AB219" s="256"/>
      <c r="AC219" s="256"/>
      <c r="AD219" s="262"/>
      <c r="AT219" s="263" t="s">
        <v>172</v>
      </c>
      <c r="AU219" s="263" t="s">
        <v>112</v>
      </c>
      <c r="AV219" s="12" t="s">
        <v>169</v>
      </c>
      <c r="AW219" s="12" t="s">
        <v>7</v>
      </c>
      <c r="AX219" s="12" t="s">
        <v>90</v>
      </c>
      <c r="AY219" s="263" t="s">
        <v>164</v>
      </c>
    </row>
    <row r="220" s="1" customFormat="1" ht="25.5" customHeight="1">
      <c r="B220" s="48"/>
      <c r="C220" s="225" t="s">
        <v>11</v>
      </c>
      <c r="D220" s="225" t="s">
        <v>165</v>
      </c>
      <c r="E220" s="226" t="s">
        <v>306</v>
      </c>
      <c r="F220" s="227" t="s">
        <v>307</v>
      </c>
      <c r="G220" s="227"/>
      <c r="H220" s="227"/>
      <c r="I220" s="227"/>
      <c r="J220" s="228" t="s">
        <v>184</v>
      </c>
      <c r="K220" s="229">
        <v>8.3000000000000007</v>
      </c>
      <c r="L220" s="230">
        <v>0</v>
      </c>
      <c r="M220" s="230">
        <v>0</v>
      </c>
      <c r="N220" s="231"/>
      <c r="O220" s="231"/>
      <c r="P220" s="232">
        <f>ROUND(V220*K220,2)</f>
        <v>0</v>
      </c>
      <c r="Q220" s="232"/>
      <c r="R220" s="50"/>
      <c r="T220" s="233" t="s">
        <v>23</v>
      </c>
      <c r="U220" s="58" t="s">
        <v>45</v>
      </c>
      <c r="V220" s="165">
        <f>L220+M220</f>
        <v>0</v>
      </c>
      <c r="W220" s="165">
        <f>ROUND(L220*K220,2)</f>
        <v>0</v>
      </c>
      <c r="X220" s="165">
        <f>ROUND(M220*K220,2)</f>
        <v>0</v>
      </c>
      <c r="Y220" s="49"/>
      <c r="Z220" s="234">
        <f>Y220*K220</f>
        <v>0</v>
      </c>
      <c r="AA220" s="234">
        <v>0.00114</v>
      </c>
      <c r="AB220" s="234">
        <f>AA220*K220</f>
        <v>0.0094619999999999999</v>
      </c>
      <c r="AC220" s="234">
        <v>0</v>
      </c>
      <c r="AD220" s="235">
        <f>AC220*K220</f>
        <v>0</v>
      </c>
      <c r="AR220" s="23" t="s">
        <v>220</v>
      </c>
      <c r="AT220" s="23" t="s">
        <v>165</v>
      </c>
      <c r="AU220" s="23" t="s">
        <v>112</v>
      </c>
      <c r="AY220" s="23" t="s">
        <v>164</v>
      </c>
      <c r="BE220" s="145">
        <f>IF(U220="základní",P220,0)</f>
        <v>0</v>
      </c>
      <c r="BF220" s="145">
        <f>IF(U220="snížená",P220,0)</f>
        <v>0</v>
      </c>
      <c r="BG220" s="145">
        <f>IF(U220="zákl. přenesená",P220,0)</f>
        <v>0</v>
      </c>
      <c r="BH220" s="145">
        <f>IF(U220="sníž. přenesená",P220,0)</f>
        <v>0</v>
      </c>
      <c r="BI220" s="145">
        <f>IF(U220="nulová",P220,0)</f>
        <v>0</v>
      </c>
      <c r="BJ220" s="23" t="s">
        <v>90</v>
      </c>
      <c r="BK220" s="145">
        <f>ROUND(V220*K220,2)</f>
        <v>0</v>
      </c>
      <c r="BL220" s="23" t="s">
        <v>220</v>
      </c>
      <c r="BM220" s="23" t="s">
        <v>308</v>
      </c>
    </row>
    <row r="221" s="10" customFormat="1" ht="16.5" customHeight="1">
      <c r="B221" s="236"/>
      <c r="C221" s="237"/>
      <c r="D221" s="237"/>
      <c r="E221" s="238" t="s">
        <v>23</v>
      </c>
      <c r="F221" s="239" t="s">
        <v>309</v>
      </c>
      <c r="G221" s="240"/>
      <c r="H221" s="240"/>
      <c r="I221" s="240"/>
      <c r="J221" s="237"/>
      <c r="K221" s="238" t="s">
        <v>23</v>
      </c>
      <c r="L221" s="237"/>
      <c r="M221" s="237"/>
      <c r="N221" s="237"/>
      <c r="O221" s="237"/>
      <c r="P221" s="237"/>
      <c r="Q221" s="237"/>
      <c r="R221" s="241"/>
      <c r="T221" s="242"/>
      <c r="U221" s="237"/>
      <c r="V221" s="237"/>
      <c r="W221" s="237"/>
      <c r="X221" s="237"/>
      <c r="Y221" s="237"/>
      <c r="Z221" s="237"/>
      <c r="AA221" s="237"/>
      <c r="AB221" s="237"/>
      <c r="AC221" s="237"/>
      <c r="AD221" s="243"/>
      <c r="AT221" s="244" t="s">
        <v>172</v>
      </c>
      <c r="AU221" s="244" t="s">
        <v>112</v>
      </c>
      <c r="AV221" s="10" t="s">
        <v>90</v>
      </c>
      <c r="AW221" s="10" t="s">
        <v>7</v>
      </c>
      <c r="AX221" s="10" t="s">
        <v>82</v>
      </c>
      <c r="AY221" s="244" t="s">
        <v>164</v>
      </c>
    </row>
    <row r="222" s="11" customFormat="1" ht="16.5" customHeight="1">
      <c r="B222" s="246"/>
      <c r="C222" s="247"/>
      <c r="D222" s="247"/>
      <c r="E222" s="248" t="s">
        <v>23</v>
      </c>
      <c r="F222" s="249" t="s">
        <v>310</v>
      </c>
      <c r="G222" s="247"/>
      <c r="H222" s="247"/>
      <c r="I222" s="247"/>
      <c r="J222" s="247"/>
      <c r="K222" s="250">
        <v>2.25</v>
      </c>
      <c r="L222" s="247"/>
      <c r="M222" s="247"/>
      <c r="N222" s="247"/>
      <c r="O222" s="247"/>
      <c r="P222" s="247"/>
      <c r="Q222" s="247"/>
      <c r="R222" s="251"/>
      <c r="T222" s="252"/>
      <c r="U222" s="247"/>
      <c r="V222" s="247"/>
      <c r="W222" s="247"/>
      <c r="X222" s="247"/>
      <c r="Y222" s="247"/>
      <c r="Z222" s="247"/>
      <c r="AA222" s="247"/>
      <c r="AB222" s="247"/>
      <c r="AC222" s="247"/>
      <c r="AD222" s="253"/>
      <c r="AT222" s="254" t="s">
        <v>172</v>
      </c>
      <c r="AU222" s="254" t="s">
        <v>112</v>
      </c>
      <c r="AV222" s="11" t="s">
        <v>112</v>
      </c>
      <c r="AW222" s="11" t="s">
        <v>7</v>
      </c>
      <c r="AX222" s="11" t="s">
        <v>82</v>
      </c>
      <c r="AY222" s="254" t="s">
        <v>164</v>
      </c>
    </row>
    <row r="223" s="10" customFormat="1" ht="16.5" customHeight="1">
      <c r="B223" s="236"/>
      <c r="C223" s="237"/>
      <c r="D223" s="237"/>
      <c r="E223" s="238" t="s">
        <v>23</v>
      </c>
      <c r="F223" s="245" t="s">
        <v>311</v>
      </c>
      <c r="G223" s="237"/>
      <c r="H223" s="237"/>
      <c r="I223" s="237"/>
      <c r="J223" s="237"/>
      <c r="K223" s="238" t="s">
        <v>23</v>
      </c>
      <c r="L223" s="237"/>
      <c r="M223" s="237"/>
      <c r="N223" s="237"/>
      <c r="O223" s="237"/>
      <c r="P223" s="237"/>
      <c r="Q223" s="237"/>
      <c r="R223" s="241"/>
      <c r="T223" s="242"/>
      <c r="U223" s="237"/>
      <c r="V223" s="237"/>
      <c r="W223" s="237"/>
      <c r="X223" s="237"/>
      <c r="Y223" s="237"/>
      <c r="Z223" s="237"/>
      <c r="AA223" s="237"/>
      <c r="AB223" s="237"/>
      <c r="AC223" s="237"/>
      <c r="AD223" s="243"/>
      <c r="AT223" s="244" t="s">
        <v>172</v>
      </c>
      <c r="AU223" s="244" t="s">
        <v>112</v>
      </c>
      <c r="AV223" s="10" t="s">
        <v>90</v>
      </c>
      <c r="AW223" s="10" t="s">
        <v>7</v>
      </c>
      <c r="AX223" s="10" t="s">
        <v>82</v>
      </c>
      <c r="AY223" s="244" t="s">
        <v>164</v>
      </c>
    </row>
    <row r="224" s="11" customFormat="1" ht="16.5" customHeight="1">
      <c r="B224" s="246"/>
      <c r="C224" s="247"/>
      <c r="D224" s="247"/>
      <c r="E224" s="248" t="s">
        <v>23</v>
      </c>
      <c r="F224" s="249" t="s">
        <v>312</v>
      </c>
      <c r="G224" s="247"/>
      <c r="H224" s="247"/>
      <c r="I224" s="247"/>
      <c r="J224" s="247"/>
      <c r="K224" s="250">
        <v>1.6499999999999999</v>
      </c>
      <c r="L224" s="247"/>
      <c r="M224" s="247"/>
      <c r="N224" s="247"/>
      <c r="O224" s="247"/>
      <c r="P224" s="247"/>
      <c r="Q224" s="247"/>
      <c r="R224" s="251"/>
      <c r="T224" s="252"/>
      <c r="U224" s="247"/>
      <c r="V224" s="247"/>
      <c r="W224" s="247"/>
      <c r="X224" s="247"/>
      <c r="Y224" s="247"/>
      <c r="Z224" s="247"/>
      <c r="AA224" s="247"/>
      <c r="AB224" s="247"/>
      <c r="AC224" s="247"/>
      <c r="AD224" s="253"/>
      <c r="AT224" s="254" t="s">
        <v>172</v>
      </c>
      <c r="AU224" s="254" t="s">
        <v>112</v>
      </c>
      <c r="AV224" s="11" t="s">
        <v>112</v>
      </c>
      <c r="AW224" s="11" t="s">
        <v>7</v>
      </c>
      <c r="AX224" s="11" t="s">
        <v>82</v>
      </c>
      <c r="AY224" s="254" t="s">
        <v>164</v>
      </c>
    </row>
    <row r="225" s="10" customFormat="1" ht="16.5" customHeight="1">
      <c r="B225" s="236"/>
      <c r="C225" s="237"/>
      <c r="D225" s="237"/>
      <c r="E225" s="238" t="s">
        <v>23</v>
      </c>
      <c r="F225" s="245" t="s">
        <v>313</v>
      </c>
      <c r="G225" s="237"/>
      <c r="H225" s="237"/>
      <c r="I225" s="237"/>
      <c r="J225" s="237"/>
      <c r="K225" s="238" t="s">
        <v>23</v>
      </c>
      <c r="L225" s="237"/>
      <c r="M225" s="237"/>
      <c r="N225" s="237"/>
      <c r="O225" s="237"/>
      <c r="P225" s="237"/>
      <c r="Q225" s="237"/>
      <c r="R225" s="241"/>
      <c r="T225" s="242"/>
      <c r="U225" s="237"/>
      <c r="V225" s="237"/>
      <c r="W225" s="237"/>
      <c r="X225" s="237"/>
      <c r="Y225" s="237"/>
      <c r="Z225" s="237"/>
      <c r="AA225" s="237"/>
      <c r="AB225" s="237"/>
      <c r="AC225" s="237"/>
      <c r="AD225" s="243"/>
      <c r="AT225" s="244" t="s">
        <v>172</v>
      </c>
      <c r="AU225" s="244" t="s">
        <v>112</v>
      </c>
      <c r="AV225" s="10" t="s">
        <v>90</v>
      </c>
      <c r="AW225" s="10" t="s">
        <v>7</v>
      </c>
      <c r="AX225" s="10" t="s">
        <v>82</v>
      </c>
      <c r="AY225" s="244" t="s">
        <v>164</v>
      </c>
    </row>
    <row r="226" s="11" customFormat="1" ht="16.5" customHeight="1">
      <c r="B226" s="246"/>
      <c r="C226" s="247"/>
      <c r="D226" s="247"/>
      <c r="E226" s="248" t="s">
        <v>23</v>
      </c>
      <c r="F226" s="249" t="s">
        <v>300</v>
      </c>
      <c r="G226" s="247"/>
      <c r="H226" s="247"/>
      <c r="I226" s="247"/>
      <c r="J226" s="247"/>
      <c r="K226" s="250">
        <v>0.5</v>
      </c>
      <c r="L226" s="247"/>
      <c r="M226" s="247"/>
      <c r="N226" s="247"/>
      <c r="O226" s="247"/>
      <c r="P226" s="247"/>
      <c r="Q226" s="247"/>
      <c r="R226" s="251"/>
      <c r="T226" s="252"/>
      <c r="U226" s="247"/>
      <c r="V226" s="247"/>
      <c r="W226" s="247"/>
      <c r="X226" s="247"/>
      <c r="Y226" s="247"/>
      <c r="Z226" s="247"/>
      <c r="AA226" s="247"/>
      <c r="AB226" s="247"/>
      <c r="AC226" s="247"/>
      <c r="AD226" s="253"/>
      <c r="AT226" s="254" t="s">
        <v>172</v>
      </c>
      <c r="AU226" s="254" t="s">
        <v>112</v>
      </c>
      <c r="AV226" s="11" t="s">
        <v>112</v>
      </c>
      <c r="AW226" s="11" t="s">
        <v>7</v>
      </c>
      <c r="AX226" s="11" t="s">
        <v>82</v>
      </c>
      <c r="AY226" s="254" t="s">
        <v>164</v>
      </c>
    </row>
    <row r="227" s="10" customFormat="1" ht="16.5" customHeight="1">
      <c r="B227" s="236"/>
      <c r="C227" s="237"/>
      <c r="D227" s="237"/>
      <c r="E227" s="238" t="s">
        <v>23</v>
      </c>
      <c r="F227" s="245" t="s">
        <v>314</v>
      </c>
      <c r="G227" s="237"/>
      <c r="H227" s="237"/>
      <c r="I227" s="237"/>
      <c r="J227" s="237"/>
      <c r="K227" s="238" t="s">
        <v>23</v>
      </c>
      <c r="L227" s="237"/>
      <c r="M227" s="237"/>
      <c r="N227" s="237"/>
      <c r="O227" s="237"/>
      <c r="P227" s="237"/>
      <c r="Q227" s="237"/>
      <c r="R227" s="241"/>
      <c r="T227" s="242"/>
      <c r="U227" s="237"/>
      <c r="V227" s="237"/>
      <c r="W227" s="237"/>
      <c r="X227" s="237"/>
      <c r="Y227" s="237"/>
      <c r="Z227" s="237"/>
      <c r="AA227" s="237"/>
      <c r="AB227" s="237"/>
      <c r="AC227" s="237"/>
      <c r="AD227" s="243"/>
      <c r="AT227" s="244" t="s">
        <v>172</v>
      </c>
      <c r="AU227" s="244" t="s">
        <v>112</v>
      </c>
      <c r="AV227" s="10" t="s">
        <v>90</v>
      </c>
      <c r="AW227" s="10" t="s">
        <v>7</v>
      </c>
      <c r="AX227" s="10" t="s">
        <v>82</v>
      </c>
      <c r="AY227" s="244" t="s">
        <v>164</v>
      </c>
    </row>
    <row r="228" s="11" customFormat="1" ht="16.5" customHeight="1">
      <c r="B228" s="246"/>
      <c r="C228" s="247"/>
      <c r="D228" s="247"/>
      <c r="E228" s="248" t="s">
        <v>23</v>
      </c>
      <c r="F228" s="249" t="s">
        <v>315</v>
      </c>
      <c r="G228" s="247"/>
      <c r="H228" s="247"/>
      <c r="I228" s="247"/>
      <c r="J228" s="247"/>
      <c r="K228" s="250">
        <v>1.75</v>
      </c>
      <c r="L228" s="247"/>
      <c r="M228" s="247"/>
      <c r="N228" s="247"/>
      <c r="O228" s="247"/>
      <c r="P228" s="247"/>
      <c r="Q228" s="247"/>
      <c r="R228" s="251"/>
      <c r="T228" s="252"/>
      <c r="U228" s="247"/>
      <c r="V228" s="247"/>
      <c r="W228" s="247"/>
      <c r="X228" s="247"/>
      <c r="Y228" s="247"/>
      <c r="Z228" s="247"/>
      <c r="AA228" s="247"/>
      <c r="AB228" s="247"/>
      <c r="AC228" s="247"/>
      <c r="AD228" s="253"/>
      <c r="AT228" s="254" t="s">
        <v>172</v>
      </c>
      <c r="AU228" s="254" t="s">
        <v>112</v>
      </c>
      <c r="AV228" s="11" t="s">
        <v>112</v>
      </c>
      <c r="AW228" s="11" t="s">
        <v>7</v>
      </c>
      <c r="AX228" s="11" t="s">
        <v>82</v>
      </c>
      <c r="AY228" s="254" t="s">
        <v>164</v>
      </c>
    </row>
    <row r="229" s="10" customFormat="1" ht="16.5" customHeight="1">
      <c r="B229" s="236"/>
      <c r="C229" s="237"/>
      <c r="D229" s="237"/>
      <c r="E229" s="238" t="s">
        <v>23</v>
      </c>
      <c r="F229" s="245" t="s">
        <v>316</v>
      </c>
      <c r="G229" s="237"/>
      <c r="H229" s="237"/>
      <c r="I229" s="237"/>
      <c r="J229" s="237"/>
      <c r="K229" s="238" t="s">
        <v>23</v>
      </c>
      <c r="L229" s="237"/>
      <c r="M229" s="237"/>
      <c r="N229" s="237"/>
      <c r="O229" s="237"/>
      <c r="P229" s="237"/>
      <c r="Q229" s="237"/>
      <c r="R229" s="241"/>
      <c r="T229" s="242"/>
      <c r="U229" s="237"/>
      <c r="V229" s="237"/>
      <c r="W229" s="237"/>
      <c r="X229" s="237"/>
      <c r="Y229" s="237"/>
      <c r="Z229" s="237"/>
      <c r="AA229" s="237"/>
      <c r="AB229" s="237"/>
      <c r="AC229" s="237"/>
      <c r="AD229" s="243"/>
      <c r="AT229" s="244" t="s">
        <v>172</v>
      </c>
      <c r="AU229" s="244" t="s">
        <v>112</v>
      </c>
      <c r="AV229" s="10" t="s">
        <v>90</v>
      </c>
      <c r="AW229" s="10" t="s">
        <v>7</v>
      </c>
      <c r="AX229" s="10" t="s">
        <v>82</v>
      </c>
      <c r="AY229" s="244" t="s">
        <v>164</v>
      </c>
    </row>
    <row r="230" s="11" customFormat="1" ht="16.5" customHeight="1">
      <c r="B230" s="246"/>
      <c r="C230" s="247"/>
      <c r="D230" s="247"/>
      <c r="E230" s="248" t="s">
        <v>23</v>
      </c>
      <c r="F230" s="249" t="s">
        <v>317</v>
      </c>
      <c r="G230" s="247"/>
      <c r="H230" s="247"/>
      <c r="I230" s="247"/>
      <c r="J230" s="247"/>
      <c r="K230" s="250">
        <v>0.40000000000000002</v>
      </c>
      <c r="L230" s="247"/>
      <c r="M230" s="247"/>
      <c r="N230" s="247"/>
      <c r="O230" s="247"/>
      <c r="P230" s="247"/>
      <c r="Q230" s="247"/>
      <c r="R230" s="251"/>
      <c r="T230" s="252"/>
      <c r="U230" s="247"/>
      <c r="V230" s="247"/>
      <c r="W230" s="247"/>
      <c r="X230" s="247"/>
      <c r="Y230" s="247"/>
      <c r="Z230" s="247"/>
      <c r="AA230" s="247"/>
      <c r="AB230" s="247"/>
      <c r="AC230" s="247"/>
      <c r="AD230" s="253"/>
      <c r="AT230" s="254" t="s">
        <v>172</v>
      </c>
      <c r="AU230" s="254" t="s">
        <v>112</v>
      </c>
      <c r="AV230" s="11" t="s">
        <v>112</v>
      </c>
      <c r="AW230" s="11" t="s">
        <v>7</v>
      </c>
      <c r="AX230" s="11" t="s">
        <v>82</v>
      </c>
      <c r="AY230" s="254" t="s">
        <v>164</v>
      </c>
    </row>
    <row r="231" s="10" customFormat="1" ht="16.5" customHeight="1">
      <c r="B231" s="236"/>
      <c r="C231" s="237"/>
      <c r="D231" s="237"/>
      <c r="E231" s="238" t="s">
        <v>23</v>
      </c>
      <c r="F231" s="245" t="s">
        <v>318</v>
      </c>
      <c r="G231" s="237"/>
      <c r="H231" s="237"/>
      <c r="I231" s="237"/>
      <c r="J231" s="237"/>
      <c r="K231" s="238" t="s">
        <v>23</v>
      </c>
      <c r="L231" s="237"/>
      <c r="M231" s="237"/>
      <c r="N231" s="237"/>
      <c r="O231" s="237"/>
      <c r="P231" s="237"/>
      <c r="Q231" s="237"/>
      <c r="R231" s="241"/>
      <c r="T231" s="242"/>
      <c r="U231" s="237"/>
      <c r="V231" s="237"/>
      <c r="W231" s="237"/>
      <c r="X231" s="237"/>
      <c r="Y231" s="237"/>
      <c r="Z231" s="237"/>
      <c r="AA231" s="237"/>
      <c r="AB231" s="237"/>
      <c r="AC231" s="237"/>
      <c r="AD231" s="243"/>
      <c r="AT231" s="244" t="s">
        <v>172</v>
      </c>
      <c r="AU231" s="244" t="s">
        <v>112</v>
      </c>
      <c r="AV231" s="10" t="s">
        <v>90</v>
      </c>
      <c r="AW231" s="10" t="s">
        <v>7</v>
      </c>
      <c r="AX231" s="10" t="s">
        <v>82</v>
      </c>
      <c r="AY231" s="244" t="s">
        <v>164</v>
      </c>
    </row>
    <row r="232" s="11" customFormat="1" ht="16.5" customHeight="1">
      <c r="B232" s="246"/>
      <c r="C232" s="247"/>
      <c r="D232" s="247"/>
      <c r="E232" s="248" t="s">
        <v>23</v>
      </c>
      <c r="F232" s="249" t="s">
        <v>315</v>
      </c>
      <c r="G232" s="247"/>
      <c r="H232" s="247"/>
      <c r="I232" s="247"/>
      <c r="J232" s="247"/>
      <c r="K232" s="250">
        <v>1.75</v>
      </c>
      <c r="L232" s="247"/>
      <c r="M232" s="247"/>
      <c r="N232" s="247"/>
      <c r="O232" s="247"/>
      <c r="P232" s="247"/>
      <c r="Q232" s="247"/>
      <c r="R232" s="251"/>
      <c r="T232" s="252"/>
      <c r="U232" s="247"/>
      <c r="V232" s="247"/>
      <c r="W232" s="247"/>
      <c r="X232" s="247"/>
      <c r="Y232" s="247"/>
      <c r="Z232" s="247"/>
      <c r="AA232" s="247"/>
      <c r="AB232" s="247"/>
      <c r="AC232" s="247"/>
      <c r="AD232" s="253"/>
      <c r="AT232" s="254" t="s">
        <v>172</v>
      </c>
      <c r="AU232" s="254" t="s">
        <v>112</v>
      </c>
      <c r="AV232" s="11" t="s">
        <v>112</v>
      </c>
      <c r="AW232" s="11" t="s">
        <v>7</v>
      </c>
      <c r="AX232" s="11" t="s">
        <v>82</v>
      </c>
      <c r="AY232" s="254" t="s">
        <v>164</v>
      </c>
    </row>
    <row r="233" s="12" customFormat="1" ht="16.5" customHeight="1">
      <c r="B233" s="255"/>
      <c r="C233" s="256"/>
      <c r="D233" s="256"/>
      <c r="E233" s="257" t="s">
        <v>23</v>
      </c>
      <c r="F233" s="258" t="s">
        <v>176</v>
      </c>
      <c r="G233" s="256"/>
      <c r="H233" s="256"/>
      <c r="I233" s="256"/>
      <c r="J233" s="256"/>
      <c r="K233" s="259">
        <v>8.3000000000000007</v>
      </c>
      <c r="L233" s="256"/>
      <c r="M233" s="256"/>
      <c r="N233" s="256"/>
      <c r="O233" s="256"/>
      <c r="P233" s="256"/>
      <c r="Q233" s="256"/>
      <c r="R233" s="260"/>
      <c r="T233" s="261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62"/>
      <c r="AT233" s="263" t="s">
        <v>172</v>
      </c>
      <c r="AU233" s="263" t="s">
        <v>112</v>
      </c>
      <c r="AV233" s="12" t="s">
        <v>169</v>
      </c>
      <c r="AW233" s="12" t="s">
        <v>7</v>
      </c>
      <c r="AX233" s="12" t="s">
        <v>90</v>
      </c>
      <c r="AY233" s="263" t="s">
        <v>164</v>
      </c>
    </row>
    <row r="234" s="1" customFormat="1" ht="16.5" customHeight="1">
      <c r="B234" s="48"/>
      <c r="C234" s="225" t="s">
        <v>319</v>
      </c>
      <c r="D234" s="225" t="s">
        <v>165</v>
      </c>
      <c r="E234" s="226" t="s">
        <v>320</v>
      </c>
      <c r="F234" s="227" t="s">
        <v>321</v>
      </c>
      <c r="G234" s="227"/>
      <c r="H234" s="227"/>
      <c r="I234" s="227"/>
      <c r="J234" s="228" t="s">
        <v>184</v>
      </c>
      <c r="K234" s="229">
        <v>23.300000000000001</v>
      </c>
      <c r="L234" s="230">
        <v>0</v>
      </c>
      <c r="M234" s="230">
        <v>0</v>
      </c>
      <c r="N234" s="231"/>
      <c r="O234" s="231"/>
      <c r="P234" s="232">
        <f>ROUND(V234*K234,2)</f>
        <v>0</v>
      </c>
      <c r="Q234" s="232"/>
      <c r="R234" s="50"/>
      <c r="T234" s="233" t="s">
        <v>23</v>
      </c>
      <c r="U234" s="58" t="s">
        <v>45</v>
      </c>
      <c r="V234" s="165">
        <f>L234+M234</f>
        <v>0</v>
      </c>
      <c r="W234" s="165">
        <f>ROUND(L234*K234,2)</f>
        <v>0</v>
      </c>
      <c r="X234" s="165">
        <f>ROUND(M234*K234,2)</f>
        <v>0</v>
      </c>
      <c r="Y234" s="49"/>
      <c r="Z234" s="234">
        <f>Y234*K234</f>
        <v>0</v>
      </c>
      <c r="AA234" s="234">
        <v>0.00109</v>
      </c>
      <c r="AB234" s="234">
        <f>AA234*K234</f>
        <v>0.025397000000000003</v>
      </c>
      <c r="AC234" s="234">
        <v>0</v>
      </c>
      <c r="AD234" s="235">
        <f>AC234*K234</f>
        <v>0</v>
      </c>
      <c r="AR234" s="23" t="s">
        <v>220</v>
      </c>
      <c r="AT234" s="23" t="s">
        <v>165</v>
      </c>
      <c r="AU234" s="23" t="s">
        <v>112</v>
      </c>
      <c r="AY234" s="23" t="s">
        <v>164</v>
      </c>
      <c r="BE234" s="145">
        <f>IF(U234="základní",P234,0)</f>
        <v>0</v>
      </c>
      <c r="BF234" s="145">
        <f>IF(U234="snížená",P234,0)</f>
        <v>0</v>
      </c>
      <c r="BG234" s="145">
        <f>IF(U234="zákl. přenesená",P234,0)</f>
        <v>0</v>
      </c>
      <c r="BH234" s="145">
        <f>IF(U234="sníž. přenesená",P234,0)</f>
        <v>0</v>
      </c>
      <c r="BI234" s="145">
        <f>IF(U234="nulová",P234,0)</f>
        <v>0</v>
      </c>
      <c r="BJ234" s="23" t="s">
        <v>90</v>
      </c>
      <c r="BK234" s="145">
        <f>ROUND(V234*K234,2)</f>
        <v>0</v>
      </c>
      <c r="BL234" s="23" t="s">
        <v>220</v>
      </c>
      <c r="BM234" s="23" t="s">
        <v>322</v>
      </c>
    </row>
    <row r="235" s="10" customFormat="1" ht="16.5" customHeight="1">
      <c r="B235" s="236"/>
      <c r="C235" s="237"/>
      <c r="D235" s="237"/>
      <c r="E235" s="238" t="s">
        <v>23</v>
      </c>
      <c r="F235" s="239" t="s">
        <v>323</v>
      </c>
      <c r="G235" s="240"/>
      <c r="H235" s="240"/>
      <c r="I235" s="240"/>
      <c r="J235" s="237"/>
      <c r="K235" s="238" t="s">
        <v>23</v>
      </c>
      <c r="L235" s="237"/>
      <c r="M235" s="237"/>
      <c r="N235" s="237"/>
      <c r="O235" s="237"/>
      <c r="P235" s="237"/>
      <c r="Q235" s="237"/>
      <c r="R235" s="241"/>
      <c r="T235" s="242"/>
      <c r="U235" s="237"/>
      <c r="V235" s="237"/>
      <c r="W235" s="237"/>
      <c r="X235" s="237"/>
      <c r="Y235" s="237"/>
      <c r="Z235" s="237"/>
      <c r="AA235" s="237"/>
      <c r="AB235" s="237"/>
      <c r="AC235" s="237"/>
      <c r="AD235" s="243"/>
      <c r="AT235" s="244" t="s">
        <v>172</v>
      </c>
      <c r="AU235" s="244" t="s">
        <v>112</v>
      </c>
      <c r="AV235" s="10" t="s">
        <v>90</v>
      </c>
      <c r="AW235" s="10" t="s">
        <v>7</v>
      </c>
      <c r="AX235" s="10" t="s">
        <v>82</v>
      </c>
      <c r="AY235" s="244" t="s">
        <v>164</v>
      </c>
    </row>
    <row r="236" s="11" customFormat="1" ht="16.5" customHeight="1">
      <c r="B236" s="246"/>
      <c r="C236" s="247"/>
      <c r="D236" s="247"/>
      <c r="E236" s="248" t="s">
        <v>23</v>
      </c>
      <c r="F236" s="249" t="s">
        <v>324</v>
      </c>
      <c r="G236" s="247"/>
      <c r="H236" s="247"/>
      <c r="I236" s="247"/>
      <c r="J236" s="247"/>
      <c r="K236" s="250">
        <v>11.550000000000001</v>
      </c>
      <c r="L236" s="247"/>
      <c r="M236" s="247"/>
      <c r="N236" s="247"/>
      <c r="O236" s="247"/>
      <c r="P236" s="247"/>
      <c r="Q236" s="247"/>
      <c r="R236" s="251"/>
      <c r="T236" s="252"/>
      <c r="U236" s="247"/>
      <c r="V236" s="247"/>
      <c r="W236" s="247"/>
      <c r="X236" s="247"/>
      <c r="Y236" s="247"/>
      <c r="Z236" s="247"/>
      <c r="AA236" s="247"/>
      <c r="AB236" s="247"/>
      <c r="AC236" s="247"/>
      <c r="AD236" s="253"/>
      <c r="AT236" s="254" t="s">
        <v>172</v>
      </c>
      <c r="AU236" s="254" t="s">
        <v>112</v>
      </c>
      <c r="AV236" s="11" t="s">
        <v>112</v>
      </c>
      <c r="AW236" s="11" t="s">
        <v>7</v>
      </c>
      <c r="AX236" s="11" t="s">
        <v>82</v>
      </c>
      <c r="AY236" s="254" t="s">
        <v>164</v>
      </c>
    </row>
    <row r="237" s="10" customFormat="1" ht="16.5" customHeight="1">
      <c r="B237" s="236"/>
      <c r="C237" s="237"/>
      <c r="D237" s="237"/>
      <c r="E237" s="238" t="s">
        <v>23</v>
      </c>
      <c r="F237" s="245" t="s">
        <v>313</v>
      </c>
      <c r="G237" s="237"/>
      <c r="H237" s="237"/>
      <c r="I237" s="237"/>
      <c r="J237" s="237"/>
      <c r="K237" s="238" t="s">
        <v>23</v>
      </c>
      <c r="L237" s="237"/>
      <c r="M237" s="237"/>
      <c r="N237" s="237"/>
      <c r="O237" s="237"/>
      <c r="P237" s="237"/>
      <c r="Q237" s="237"/>
      <c r="R237" s="241"/>
      <c r="T237" s="242"/>
      <c r="U237" s="237"/>
      <c r="V237" s="237"/>
      <c r="W237" s="237"/>
      <c r="X237" s="237"/>
      <c r="Y237" s="237"/>
      <c r="Z237" s="237"/>
      <c r="AA237" s="237"/>
      <c r="AB237" s="237"/>
      <c r="AC237" s="237"/>
      <c r="AD237" s="243"/>
      <c r="AT237" s="244" t="s">
        <v>172</v>
      </c>
      <c r="AU237" s="244" t="s">
        <v>112</v>
      </c>
      <c r="AV237" s="10" t="s">
        <v>90</v>
      </c>
      <c r="AW237" s="10" t="s">
        <v>7</v>
      </c>
      <c r="AX237" s="10" t="s">
        <v>82</v>
      </c>
      <c r="AY237" s="244" t="s">
        <v>164</v>
      </c>
    </row>
    <row r="238" s="11" customFormat="1" ht="16.5" customHeight="1">
      <c r="B238" s="246"/>
      <c r="C238" s="247"/>
      <c r="D238" s="247"/>
      <c r="E238" s="248" t="s">
        <v>23</v>
      </c>
      <c r="F238" s="249" t="s">
        <v>325</v>
      </c>
      <c r="G238" s="247"/>
      <c r="H238" s="247"/>
      <c r="I238" s="247"/>
      <c r="J238" s="247"/>
      <c r="K238" s="250">
        <v>11.75</v>
      </c>
      <c r="L238" s="247"/>
      <c r="M238" s="247"/>
      <c r="N238" s="247"/>
      <c r="O238" s="247"/>
      <c r="P238" s="247"/>
      <c r="Q238" s="247"/>
      <c r="R238" s="251"/>
      <c r="T238" s="252"/>
      <c r="U238" s="247"/>
      <c r="V238" s="247"/>
      <c r="W238" s="247"/>
      <c r="X238" s="247"/>
      <c r="Y238" s="247"/>
      <c r="Z238" s="247"/>
      <c r="AA238" s="247"/>
      <c r="AB238" s="247"/>
      <c r="AC238" s="247"/>
      <c r="AD238" s="253"/>
      <c r="AT238" s="254" t="s">
        <v>172</v>
      </c>
      <c r="AU238" s="254" t="s">
        <v>112</v>
      </c>
      <c r="AV238" s="11" t="s">
        <v>112</v>
      </c>
      <c r="AW238" s="11" t="s">
        <v>7</v>
      </c>
      <c r="AX238" s="11" t="s">
        <v>82</v>
      </c>
      <c r="AY238" s="254" t="s">
        <v>164</v>
      </c>
    </row>
    <row r="239" s="12" customFormat="1" ht="16.5" customHeight="1">
      <c r="B239" s="255"/>
      <c r="C239" s="256"/>
      <c r="D239" s="256"/>
      <c r="E239" s="257" t="s">
        <v>23</v>
      </c>
      <c r="F239" s="258" t="s">
        <v>176</v>
      </c>
      <c r="G239" s="256"/>
      <c r="H239" s="256"/>
      <c r="I239" s="256"/>
      <c r="J239" s="256"/>
      <c r="K239" s="259">
        <v>23.300000000000001</v>
      </c>
      <c r="L239" s="256"/>
      <c r="M239" s="256"/>
      <c r="N239" s="256"/>
      <c r="O239" s="256"/>
      <c r="P239" s="256"/>
      <c r="Q239" s="256"/>
      <c r="R239" s="260"/>
      <c r="T239" s="261"/>
      <c r="U239" s="256"/>
      <c r="V239" s="256"/>
      <c r="W239" s="256"/>
      <c r="X239" s="256"/>
      <c r="Y239" s="256"/>
      <c r="Z239" s="256"/>
      <c r="AA239" s="256"/>
      <c r="AB239" s="256"/>
      <c r="AC239" s="256"/>
      <c r="AD239" s="262"/>
      <c r="AT239" s="263" t="s">
        <v>172</v>
      </c>
      <c r="AU239" s="263" t="s">
        <v>112</v>
      </c>
      <c r="AV239" s="12" t="s">
        <v>169</v>
      </c>
      <c r="AW239" s="12" t="s">
        <v>7</v>
      </c>
      <c r="AX239" s="12" t="s">
        <v>90</v>
      </c>
      <c r="AY239" s="263" t="s">
        <v>164</v>
      </c>
    </row>
    <row r="240" s="1" customFormat="1" ht="25.5" customHeight="1">
      <c r="B240" s="48"/>
      <c r="C240" s="225" t="s">
        <v>326</v>
      </c>
      <c r="D240" s="225" t="s">
        <v>165</v>
      </c>
      <c r="E240" s="226" t="s">
        <v>327</v>
      </c>
      <c r="F240" s="227" t="s">
        <v>328</v>
      </c>
      <c r="G240" s="227"/>
      <c r="H240" s="227"/>
      <c r="I240" s="227"/>
      <c r="J240" s="228" t="s">
        <v>179</v>
      </c>
      <c r="K240" s="229">
        <v>2</v>
      </c>
      <c r="L240" s="230">
        <v>0</v>
      </c>
      <c r="M240" s="230">
        <v>0</v>
      </c>
      <c r="N240" s="231"/>
      <c r="O240" s="231"/>
      <c r="P240" s="232">
        <f>ROUND(V240*K240,2)</f>
        <v>0</v>
      </c>
      <c r="Q240" s="232"/>
      <c r="R240" s="50"/>
      <c r="T240" s="233" t="s">
        <v>23</v>
      </c>
      <c r="U240" s="58" t="s">
        <v>45</v>
      </c>
      <c r="V240" s="165">
        <f>L240+M240</f>
        <v>0</v>
      </c>
      <c r="W240" s="165">
        <f>ROUND(L240*K240,2)</f>
        <v>0</v>
      </c>
      <c r="X240" s="165">
        <f>ROUND(M240*K240,2)</f>
        <v>0</v>
      </c>
      <c r="Y240" s="49"/>
      <c r="Z240" s="234">
        <f>Y240*K240</f>
        <v>0</v>
      </c>
      <c r="AA240" s="234">
        <v>0</v>
      </c>
      <c r="AB240" s="234">
        <f>AA240*K240</f>
        <v>0</v>
      </c>
      <c r="AC240" s="234">
        <v>0</v>
      </c>
      <c r="AD240" s="235">
        <f>AC240*K240</f>
        <v>0</v>
      </c>
      <c r="AR240" s="23" t="s">
        <v>220</v>
      </c>
      <c r="AT240" s="23" t="s">
        <v>165</v>
      </c>
      <c r="AU240" s="23" t="s">
        <v>112</v>
      </c>
      <c r="AY240" s="23" t="s">
        <v>164</v>
      </c>
      <c r="BE240" s="145">
        <f>IF(U240="základní",P240,0)</f>
        <v>0</v>
      </c>
      <c r="BF240" s="145">
        <f>IF(U240="snížená",P240,0)</f>
        <v>0</v>
      </c>
      <c r="BG240" s="145">
        <f>IF(U240="zákl. přenesená",P240,0)</f>
        <v>0</v>
      </c>
      <c r="BH240" s="145">
        <f>IF(U240="sníž. přenesená",P240,0)</f>
        <v>0</v>
      </c>
      <c r="BI240" s="145">
        <f>IF(U240="nulová",P240,0)</f>
        <v>0</v>
      </c>
      <c r="BJ240" s="23" t="s">
        <v>90</v>
      </c>
      <c r="BK240" s="145">
        <f>ROUND(V240*K240,2)</f>
        <v>0</v>
      </c>
      <c r="BL240" s="23" t="s">
        <v>220</v>
      </c>
      <c r="BM240" s="23" t="s">
        <v>329</v>
      </c>
    </row>
    <row r="241" s="10" customFormat="1" ht="25.5" customHeight="1">
      <c r="B241" s="236"/>
      <c r="C241" s="237"/>
      <c r="D241" s="237"/>
      <c r="E241" s="238" t="s">
        <v>23</v>
      </c>
      <c r="F241" s="239" t="s">
        <v>330</v>
      </c>
      <c r="G241" s="240"/>
      <c r="H241" s="240"/>
      <c r="I241" s="240"/>
      <c r="J241" s="237"/>
      <c r="K241" s="238" t="s">
        <v>23</v>
      </c>
      <c r="L241" s="237"/>
      <c r="M241" s="237"/>
      <c r="N241" s="237"/>
      <c r="O241" s="237"/>
      <c r="P241" s="237"/>
      <c r="Q241" s="237"/>
      <c r="R241" s="241"/>
      <c r="T241" s="242"/>
      <c r="U241" s="237"/>
      <c r="V241" s="237"/>
      <c r="W241" s="237"/>
      <c r="X241" s="237"/>
      <c r="Y241" s="237"/>
      <c r="Z241" s="237"/>
      <c r="AA241" s="237"/>
      <c r="AB241" s="237"/>
      <c r="AC241" s="237"/>
      <c r="AD241" s="243"/>
      <c r="AT241" s="244" t="s">
        <v>172</v>
      </c>
      <c r="AU241" s="244" t="s">
        <v>112</v>
      </c>
      <c r="AV241" s="10" t="s">
        <v>90</v>
      </c>
      <c r="AW241" s="10" t="s">
        <v>7</v>
      </c>
      <c r="AX241" s="10" t="s">
        <v>82</v>
      </c>
      <c r="AY241" s="244" t="s">
        <v>164</v>
      </c>
    </row>
    <row r="242" s="11" customFormat="1" ht="16.5" customHeight="1">
      <c r="B242" s="246"/>
      <c r="C242" s="247"/>
      <c r="D242" s="247"/>
      <c r="E242" s="248" t="s">
        <v>23</v>
      </c>
      <c r="F242" s="249" t="s">
        <v>112</v>
      </c>
      <c r="G242" s="247"/>
      <c r="H242" s="247"/>
      <c r="I242" s="247"/>
      <c r="J242" s="247"/>
      <c r="K242" s="250">
        <v>2</v>
      </c>
      <c r="L242" s="247"/>
      <c r="M242" s="247"/>
      <c r="N242" s="247"/>
      <c r="O242" s="247"/>
      <c r="P242" s="247"/>
      <c r="Q242" s="247"/>
      <c r="R242" s="251"/>
      <c r="T242" s="252"/>
      <c r="U242" s="247"/>
      <c r="V242" s="247"/>
      <c r="W242" s="247"/>
      <c r="X242" s="247"/>
      <c r="Y242" s="247"/>
      <c r="Z242" s="247"/>
      <c r="AA242" s="247"/>
      <c r="AB242" s="247"/>
      <c r="AC242" s="247"/>
      <c r="AD242" s="253"/>
      <c r="AT242" s="254" t="s">
        <v>172</v>
      </c>
      <c r="AU242" s="254" t="s">
        <v>112</v>
      </c>
      <c r="AV242" s="11" t="s">
        <v>112</v>
      </c>
      <c r="AW242" s="11" t="s">
        <v>7</v>
      </c>
      <c r="AX242" s="11" t="s">
        <v>82</v>
      </c>
      <c r="AY242" s="254" t="s">
        <v>164</v>
      </c>
    </row>
    <row r="243" s="1" customFormat="1" ht="25.5" customHeight="1">
      <c r="B243" s="48"/>
      <c r="C243" s="225" t="s">
        <v>331</v>
      </c>
      <c r="D243" s="225" t="s">
        <v>165</v>
      </c>
      <c r="E243" s="226" t="s">
        <v>332</v>
      </c>
      <c r="F243" s="227" t="s">
        <v>333</v>
      </c>
      <c r="G243" s="227"/>
      <c r="H243" s="227"/>
      <c r="I243" s="227"/>
      <c r="J243" s="228" t="s">
        <v>179</v>
      </c>
      <c r="K243" s="229">
        <v>23</v>
      </c>
      <c r="L243" s="230">
        <v>0</v>
      </c>
      <c r="M243" s="230">
        <v>0</v>
      </c>
      <c r="N243" s="231"/>
      <c r="O243" s="231"/>
      <c r="P243" s="232">
        <f>ROUND(V243*K243,2)</f>
        <v>0</v>
      </c>
      <c r="Q243" s="232"/>
      <c r="R243" s="50"/>
      <c r="T243" s="233" t="s">
        <v>23</v>
      </c>
      <c r="U243" s="58" t="s">
        <v>45</v>
      </c>
      <c r="V243" s="165">
        <f>L243+M243</f>
        <v>0</v>
      </c>
      <c r="W243" s="165">
        <f>ROUND(L243*K243,2)</f>
        <v>0</v>
      </c>
      <c r="X243" s="165">
        <f>ROUND(M243*K243,2)</f>
        <v>0</v>
      </c>
      <c r="Y243" s="49"/>
      <c r="Z243" s="234">
        <f>Y243*K243</f>
        <v>0</v>
      </c>
      <c r="AA243" s="234">
        <v>0</v>
      </c>
      <c r="AB243" s="234">
        <f>AA243*K243</f>
        <v>0</v>
      </c>
      <c r="AC243" s="234">
        <v>0</v>
      </c>
      <c r="AD243" s="235">
        <f>AC243*K243</f>
        <v>0</v>
      </c>
      <c r="AR243" s="23" t="s">
        <v>220</v>
      </c>
      <c r="AT243" s="23" t="s">
        <v>165</v>
      </c>
      <c r="AU243" s="23" t="s">
        <v>112</v>
      </c>
      <c r="AY243" s="23" t="s">
        <v>164</v>
      </c>
      <c r="BE243" s="145">
        <f>IF(U243="základní",P243,0)</f>
        <v>0</v>
      </c>
      <c r="BF243" s="145">
        <f>IF(U243="snížená",P243,0)</f>
        <v>0</v>
      </c>
      <c r="BG243" s="145">
        <f>IF(U243="zákl. přenesená",P243,0)</f>
        <v>0</v>
      </c>
      <c r="BH243" s="145">
        <f>IF(U243="sníž. přenesená",P243,0)</f>
        <v>0</v>
      </c>
      <c r="BI243" s="145">
        <f>IF(U243="nulová",P243,0)</f>
        <v>0</v>
      </c>
      <c r="BJ243" s="23" t="s">
        <v>90</v>
      </c>
      <c r="BK243" s="145">
        <f>ROUND(V243*K243,2)</f>
        <v>0</v>
      </c>
      <c r="BL243" s="23" t="s">
        <v>220</v>
      </c>
      <c r="BM243" s="23" t="s">
        <v>334</v>
      </c>
    </row>
    <row r="244" s="10" customFormat="1" ht="16.5" customHeight="1">
      <c r="B244" s="236"/>
      <c r="C244" s="237"/>
      <c r="D244" s="237"/>
      <c r="E244" s="238" t="s">
        <v>23</v>
      </c>
      <c r="F244" s="239" t="s">
        <v>335</v>
      </c>
      <c r="G244" s="240"/>
      <c r="H244" s="240"/>
      <c r="I244" s="240"/>
      <c r="J244" s="237"/>
      <c r="K244" s="238" t="s">
        <v>23</v>
      </c>
      <c r="L244" s="237"/>
      <c r="M244" s="237"/>
      <c r="N244" s="237"/>
      <c r="O244" s="237"/>
      <c r="P244" s="237"/>
      <c r="Q244" s="237"/>
      <c r="R244" s="241"/>
      <c r="T244" s="242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43"/>
      <c r="AT244" s="244" t="s">
        <v>172</v>
      </c>
      <c r="AU244" s="244" t="s">
        <v>112</v>
      </c>
      <c r="AV244" s="10" t="s">
        <v>90</v>
      </c>
      <c r="AW244" s="10" t="s">
        <v>7</v>
      </c>
      <c r="AX244" s="10" t="s">
        <v>82</v>
      </c>
      <c r="AY244" s="244" t="s">
        <v>164</v>
      </c>
    </row>
    <row r="245" s="11" customFormat="1" ht="16.5" customHeight="1">
      <c r="B245" s="246"/>
      <c r="C245" s="247"/>
      <c r="D245" s="247"/>
      <c r="E245" s="248" t="s">
        <v>23</v>
      </c>
      <c r="F245" s="249" t="s">
        <v>326</v>
      </c>
      <c r="G245" s="247"/>
      <c r="H245" s="247"/>
      <c r="I245" s="247"/>
      <c r="J245" s="247"/>
      <c r="K245" s="250">
        <v>23</v>
      </c>
      <c r="L245" s="247"/>
      <c r="M245" s="247"/>
      <c r="N245" s="247"/>
      <c r="O245" s="247"/>
      <c r="P245" s="247"/>
      <c r="Q245" s="247"/>
      <c r="R245" s="251"/>
      <c r="T245" s="252"/>
      <c r="U245" s="247"/>
      <c r="V245" s="247"/>
      <c r="W245" s="247"/>
      <c r="X245" s="247"/>
      <c r="Y245" s="247"/>
      <c r="Z245" s="247"/>
      <c r="AA245" s="247"/>
      <c r="AB245" s="247"/>
      <c r="AC245" s="247"/>
      <c r="AD245" s="253"/>
      <c r="AT245" s="254" t="s">
        <v>172</v>
      </c>
      <c r="AU245" s="254" t="s">
        <v>112</v>
      </c>
      <c r="AV245" s="11" t="s">
        <v>112</v>
      </c>
      <c r="AW245" s="11" t="s">
        <v>7</v>
      </c>
      <c r="AX245" s="11" t="s">
        <v>82</v>
      </c>
      <c r="AY245" s="254" t="s">
        <v>164</v>
      </c>
    </row>
    <row r="246" s="1" customFormat="1" ht="25.5" customHeight="1">
      <c r="B246" s="48"/>
      <c r="C246" s="225" t="s">
        <v>336</v>
      </c>
      <c r="D246" s="225" t="s">
        <v>165</v>
      </c>
      <c r="E246" s="226" t="s">
        <v>337</v>
      </c>
      <c r="F246" s="227" t="s">
        <v>338</v>
      </c>
      <c r="G246" s="227"/>
      <c r="H246" s="227"/>
      <c r="I246" s="227"/>
      <c r="J246" s="228" t="s">
        <v>179</v>
      </c>
      <c r="K246" s="229">
        <v>6</v>
      </c>
      <c r="L246" s="230">
        <v>0</v>
      </c>
      <c r="M246" s="230">
        <v>0</v>
      </c>
      <c r="N246" s="231"/>
      <c r="O246" s="231"/>
      <c r="P246" s="232">
        <f>ROUND(V246*K246,2)</f>
        <v>0</v>
      </c>
      <c r="Q246" s="232"/>
      <c r="R246" s="50"/>
      <c r="T246" s="233" t="s">
        <v>23</v>
      </c>
      <c r="U246" s="58" t="s">
        <v>45</v>
      </c>
      <c r="V246" s="165">
        <f>L246+M246</f>
        <v>0</v>
      </c>
      <c r="W246" s="165">
        <f>ROUND(L246*K246,2)</f>
        <v>0</v>
      </c>
      <c r="X246" s="165">
        <f>ROUND(M246*K246,2)</f>
        <v>0</v>
      </c>
      <c r="Y246" s="49"/>
      <c r="Z246" s="234">
        <f>Y246*K246</f>
        <v>0</v>
      </c>
      <c r="AA246" s="234">
        <v>0</v>
      </c>
      <c r="AB246" s="234">
        <f>AA246*K246</f>
        <v>0</v>
      </c>
      <c r="AC246" s="234">
        <v>0</v>
      </c>
      <c r="AD246" s="235">
        <f>AC246*K246</f>
        <v>0</v>
      </c>
      <c r="AR246" s="23" t="s">
        <v>220</v>
      </c>
      <c r="AT246" s="23" t="s">
        <v>165</v>
      </c>
      <c r="AU246" s="23" t="s">
        <v>112</v>
      </c>
      <c r="AY246" s="23" t="s">
        <v>164</v>
      </c>
      <c r="BE246" s="145">
        <f>IF(U246="základní",P246,0)</f>
        <v>0</v>
      </c>
      <c r="BF246" s="145">
        <f>IF(U246="snížená",P246,0)</f>
        <v>0</v>
      </c>
      <c r="BG246" s="145">
        <f>IF(U246="zákl. přenesená",P246,0)</f>
        <v>0</v>
      </c>
      <c r="BH246" s="145">
        <f>IF(U246="sníž. přenesená",P246,0)</f>
        <v>0</v>
      </c>
      <c r="BI246" s="145">
        <f>IF(U246="nulová",P246,0)</f>
        <v>0</v>
      </c>
      <c r="BJ246" s="23" t="s">
        <v>90</v>
      </c>
      <c r="BK246" s="145">
        <f>ROUND(V246*K246,2)</f>
        <v>0</v>
      </c>
      <c r="BL246" s="23" t="s">
        <v>220</v>
      </c>
      <c r="BM246" s="23" t="s">
        <v>339</v>
      </c>
    </row>
    <row r="247" s="1" customFormat="1" ht="25.5" customHeight="1">
      <c r="B247" s="48"/>
      <c r="C247" s="225" t="s">
        <v>340</v>
      </c>
      <c r="D247" s="225" t="s">
        <v>165</v>
      </c>
      <c r="E247" s="226" t="s">
        <v>341</v>
      </c>
      <c r="F247" s="227" t="s">
        <v>342</v>
      </c>
      <c r="G247" s="227"/>
      <c r="H247" s="227"/>
      <c r="I247" s="227"/>
      <c r="J247" s="228" t="s">
        <v>179</v>
      </c>
      <c r="K247" s="229">
        <v>1</v>
      </c>
      <c r="L247" s="230">
        <v>0</v>
      </c>
      <c r="M247" s="230">
        <v>0</v>
      </c>
      <c r="N247" s="231"/>
      <c r="O247" s="231"/>
      <c r="P247" s="232">
        <f>ROUND(V247*K247,2)</f>
        <v>0</v>
      </c>
      <c r="Q247" s="232"/>
      <c r="R247" s="50"/>
      <c r="T247" s="233" t="s">
        <v>23</v>
      </c>
      <c r="U247" s="58" t="s">
        <v>45</v>
      </c>
      <c r="V247" s="165">
        <f>L247+M247</f>
        <v>0</v>
      </c>
      <c r="W247" s="165">
        <f>ROUND(L247*K247,2)</f>
        <v>0</v>
      </c>
      <c r="X247" s="165">
        <f>ROUND(M247*K247,2)</f>
        <v>0</v>
      </c>
      <c r="Y247" s="49"/>
      <c r="Z247" s="234">
        <f>Y247*K247</f>
        <v>0</v>
      </c>
      <c r="AA247" s="234">
        <v>0.0010100000000000001</v>
      </c>
      <c r="AB247" s="234">
        <f>AA247*K247</f>
        <v>0.0010100000000000001</v>
      </c>
      <c r="AC247" s="234">
        <v>0</v>
      </c>
      <c r="AD247" s="235">
        <f>AC247*K247</f>
        <v>0</v>
      </c>
      <c r="AR247" s="23" t="s">
        <v>220</v>
      </c>
      <c r="AT247" s="23" t="s">
        <v>165</v>
      </c>
      <c r="AU247" s="23" t="s">
        <v>112</v>
      </c>
      <c r="AY247" s="23" t="s">
        <v>164</v>
      </c>
      <c r="BE247" s="145">
        <f>IF(U247="základní",P247,0)</f>
        <v>0</v>
      </c>
      <c r="BF247" s="145">
        <f>IF(U247="snížená",P247,0)</f>
        <v>0</v>
      </c>
      <c r="BG247" s="145">
        <f>IF(U247="zákl. přenesená",P247,0)</f>
        <v>0</v>
      </c>
      <c r="BH247" s="145">
        <f>IF(U247="sníž. přenesená",P247,0)</f>
        <v>0</v>
      </c>
      <c r="BI247" s="145">
        <f>IF(U247="nulová",P247,0)</f>
        <v>0</v>
      </c>
      <c r="BJ247" s="23" t="s">
        <v>90</v>
      </c>
      <c r="BK247" s="145">
        <f>ROUND(V247*K247,2)</f>
        <v>0</v>
      </c>
      <c r="BL247" s="23" t="s">
        <v>220</v>
      </c>
      <c r="BM247" s="23" t="s">
        <v>343</v>
      </c>
    </row>
    <row r="248" s="1" customFormat="1" ht="38.25" customHeight="1">
      <c r="B248" s="48"/>
      <c r="C248" s="225" t="s">
        <v>344</v>
      </c>
      <c r="D248" s="225" t="s">
        <v>165</v>
      </c>
      <c r="E248" s="226" t="s">
        <v>345</v>
      </c>
      <c r="F248" s="227" t="s">
        <v>346</v>
      </c>
      <c r="G248" s="227"/>
      <c r="H248" s="227"/>
      <c r="I248" s="227"/>
      <c r="J248" s="228" t="s">
        <v>179</v>
      </c>
      <c r="K248" s="229">
        <v>2</v>
      </c>
      <c r="L248" s="230">
        <v>0</v>
      </c>
      <c r="M248" s="230">
        <v>0</v>
      </c>
      <c r="N248" s="231"/>
      <c r="O248" s="231"/>
      <c r="P248" s="232">
        <f>ROUND(V248*K248,2)</f>
        <v>0</v>
      </c>
      <c r="Q248" s="232"/>
      <c r="R248" s="50"/>
      <c r="T248" s="233" t="s">
        <v>23</v>
      </c>
      <c r="U248" s="58" t="s">
        <v>45</v>
      </c>
      <c r="V248" s="165">
        <f>L248+M248</f>
        <v>0</v>
      </c>
      <c r="W248" s="165">
        <f>ROUND(L248*K248,2)</f>
        <v>0</v>
      </c>
      <c r="X248" s="165">
        <f>ROUND(M248*K248,2)</f>
        <v>0</v>
      </c>
      <c r="Y248" s="49"/>
      <c r="Z248" s="234">
        <f>Y248*K248</f>
        <v>0</v>
      </c>
      <c r="AA248" s="234">
        <v>0.010189999999999999</v>
      </c>
      <c r="AB248" s="234">
        <f>AA248*K248</f>
        <v>0.020379999999999999</v>
      </c>
      <c r="AC248" s="234">
        <v>0</v>
      </c>
      <c r="AD248" s="235">
        <f>AC248*K248</f>
        <v>0</v>
      </c>
      <c r="AR248" s="23" t="s">
        <v>220</v>
      </c>
      <c r="AT248" s="23" t="s">
        <v>165</v>
      </c>
      <c r="AU248" s="23" t="s">
        <v>112</v>
      </c>
      <c r="AY248" s="23" t="s">
        <v>164</v>
      </c>
      <c r="BE248" s="145">
        <f>IF(U248="základní",P248,0)</f>
        <v>0</v>
      </c>
      <c r="BF248" s="145">
        <f>IF(U248="snížená",P248,0)</f>
        <v>0</v>
      </c>
      <c r="BG248" s="145">
        <f>IF(U248="zákl. přenesená",P248,0)</f>
        <v>0</v>
      </c>
      <c r="BH248" s="145">
        <f>IF(U248="sníž. přenesená",P248,0)</f>
        <v>0</v>
      </c>
      <c r="BI248" s="145">
        <f>IF(U248="nulová",P248,0)</f>
        <v>0</v>
      </c>
      <c r="BJ248" s="23" t="s">
        <v>90</v>
      </c>
      <c r="BK248" s="145">
        <f>ROUND(V248*K248,2)</f>
        <v>0</v>
      </c>
      <c r="BL248" s="23" t="s">
        <v>220</v>
      </c>
      <c r="BM248" s="23" t="s">
        <v>347</v>
      </c>
    </row>
    <row r="249" s="10" customFormat="1" ht="16.5" customHeight="1">
      <c r="B249" s="236"/>
      <c r="C249" s="237"/>
      <c r="D249" s="237"/>
      <c r="E249" s="238" t="s">
        <v>23</v>
      </c>
      <c r="F249" s="239" t="s">
        <v>348</v>
      </c>
      <c r="G249" s="240"/>
      <c r="H249" s="240"/>
      <c r="I249" s="240"/>
      <c r="J249" s="237"/>
      <c r="K249" s="238" t="s">
        <v>23</v>
      </c>
      <c r="L249" s="237"/>
      <c r="M249" s="237"/>
      <c r="N249" s="237"/>
      <c r="O249" s="237"/>
      <c r="P249" s="237"/>
      <c r="Q249" s="237"/>
      <c r="R249" s="241"/>
      <c r="T249" s="242"/>
      <c r="U249" s="237"/>
      <c r="V249" s="237"/>
      <c r="W249" s="237"/>
      <c r="X249" s="237"/>
      <c r="Y249" s="237"/>
      <c r="Z249" s="237"/>
      <c r="AA249" s="237"/>
      <c r="AB249" s="237"/>
      <c r="AC249" s="237"/>
      <c r="AD249" s="243"/>
      <c r="AT249" s="244" t="s">
        <v>172</v>
      </c>
      <c r="AU249" s="244" t="s">
        <v>112</v>
      </c>
      <c r="AV249" s="10" t="s">
        <v>90</v>
      </c>
      <c r="AW249" s="10" t="s">
        <v>7</v>
      </c>
      <c r="AX249" s="10" t="s">
        <v>82</v>
      </c>
      <c r="AY249" s="244" t="s">
        <v>164</v>
      </c>
    </row>
    <row r="250" s="10" customFormat="1" ht="25.5" customHeight="1">
      <c r="B250" s="236"/>
      <c r="C250" s="237"/>
      <c r="D250" s="237"/>
      <c r="E250" s="238" t="s">
        <v>23</v>
      </c>
      <c r="F250" s="245" t="s">
        <v>349</v>
      </c>
      <c r="G250" s="237"/>
      <c r="H250" s="237"/>
      <c r="I250" s="237"/>
      <c r="J250" s="237"/>
      <c r="K250" s="238" t="s">
        <v>23</v>
      </c>
      <c r="L250" s="237"/>
      <c r="M250" s="237"/>
      <c r="N250" s="237"/>
      <c r="O250" s="237"/>
      <c r="P250" s="237"/>
      <c r="Q250" s="237"/>
      <c r="R250" s="241"/>
      <c r="T250" s="242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43"/>
      <c r="AT250" s="244" t="s">
        <v>172</v>
      </c>
      <c r="AU250" s="244" t="s">
        <v>112</v>
      </c>
      <c r="AV250" s="10" t="s">
        <v>90</v>
      </c>
      <c r="AW250" s="10" t="s">
        <v>7</v>
      </c>
      <c r="AX250" s="10" t="s">
        <v>82</v>
      </c>
      <c r="AY250" s="244" t="s">
        <v>164</v>
      </c>
    </row>
    <row r="251" s="11" customFormat="1" ht="16.5" customHeight="1">
      <c r="B251" s="246"/>
      <c r="C251" s="247"/>
      <c r="D251" s="247"/>
      <c r="E251" s="248" t="s">
        <v>23</v>
      </c>
      <c r="F251" s="249" t="s">
        <v>112</v>
      </c>
      <c r="G251" s="247"/>
      <c r="H251" s="247"/>
      <c r="I251" s="247"/>
      <c r="J251" s="247"/>
      <c r="K251" s="250">
        <v>2</v>
      </c>
      <c r="L251" s="247"/>
      <c r="M251" s="247"/>
      <c r="N251" s="247"/>
      <c r="O251" s="247"/>
      <c r="P251" s="247"/>
      <c r="Q251" s="247"/>
      <c r="R251" s="251"/>
      <c r="T251" s="252"/>
      <c r="U251" s="247"/>
      <c r="V251" s="247"/>
      <c r="W251" s="247"/>
      <c r="X251" s="247"/>
      <c r="Y251" s="247"/>
      <c r="Z251" s="247"/>
      <c r="AA251" s="247"/>
      <c r="AB251" s="247"/>
      <c r="AC251" s="247"/>
      <c r="AD251" s="253"/>
      <c r="AT251" s="254" t="s">
        <v>172</v>
      </c>
      <c r="AU251" s="254" t="s">
        <v>112</v>
      </c>
      <c r="AV251" s="11" t="s">
        <v>112</v>
      </c>
      <c r="AW251" s="11" t="s">
        <v>7</v>
      </c>
      <c r="AX251" s="11" t="s">
        <v>82</v>
      </c>
      <c r="AY251" s="254" t="s">
        <v>164</v>
      </c>
    </row>
    <row r="252" s="1" customFormat="1" ht="25.5" customHeight="1">
      <c r="B252" s="48"/>
      <c r="C252" s="225" t="s">
        <v>350</v>
      </c>
      <c r="D252" s="225" t="s">
        <v>165</v>
      </c>
      <c r="E252" s="226" t="s">
        <v>351</v>
      </c>
      <c r="F252" s="227" t="s">
        <v>352</v>
      </c>
      <c r="G252" s="227"/>
      <c r="H252" s="227"/>
      <c r="I252" s="227"/>
      <c r="J252" s="228" t="s">
        <v>179</v>
      </c>
      <c r="K252" s="229">
        <v>4</v>
      </c>
      <c r="L252" s="230">
        <v>0</v>
      </c>
      <c r="M252" s="230">
        <v>0</v>
      </c>
      <c r="N252" s="231"/>
      <c r="O252" s="231"/>
      <c r="P252" s="232">
        <f>ROUND(V252*K252,2)</f>
        <v>0</v>
      </c>
      <c r="Q252" s="232"/>
      <c r="R252" s="50"/>
      <c r="T252" s="233" t="s">
        <v>23</v>
      </c>
      <c r="U252" s="58" t="s">
        <v>45</v>
      </c>
      <c r="V252" s="165">
        <f>L252+M252</f>
        <v>0</v>
      </c>
      <c r="W252" s="165">
        <f>ROUND(L252*K252,2)</f>
        <v>0</v>
      </c>
      <c r="X252" s="165">
        <f>ROUND(M252*K252,2)</f>
        <v>0</v>
      </c>
      <c r="Y252" s="49"/>
      <c r="Z252" s="234">
        <f>Y252*K252</f>
        <v>0</v>
      </c>
      <c r="AA252" s="234">
        <v>0.0068999999999999999</v>
      </c>
      <c r="AB252" s="234">
        <f>AA252*K252</f>
        <v>0.0276</v>
      </c>
      <c r="AC252" s="234">
        <v>0</v>
      </c>
      <c r="AD252" s="235">
        <f>AC252*K252</f>
        <v>0</v>
      </c>
      <c r="AR252" s="23" t="s">
        <v>220</v>
      </c>
      <c r="AT252" s="23" t="s">
        <v>165</v>
      </c>
      <c r="AU252" s="23" t="s">
        <v>112</v>
      </c>
      <c r="AY252" s="23" t="s">
        <v>164</v>
      </c>
      <c r="BE252" s="145">
        <f>IF(U252="základní",P252,0)</f>
        <v>0</v>
      </c>
      <c r="BF252" s="145">
        <f>IF(U252="snížená",P252,0)</f>
        <v>0</v>
      </c>
      <c r="BG252" s="145">
        <f>IF(U252="zákl. přenesená",P252,0)</f>
        <v>0</v>
      </c>
      <c r="BH252" s="145">
        <f>IF(U252="sníž. přenesená",P252,0)</f>
        <v>0</v>
      </c>
      <c r="BI252" s="145">
        <f>IF(U252="nulová",P252,0)</f>
        <v>0</v>
      </c>
      <c r="BJ252" s="23" t="s">
        <v>90</v>
      </c>
      <c r="BK252" s="145">
        <f>ROUND(V252*K252,2)</f>
        <v>0</v>
      </c>
      <c r="BL252" s="23" t="s">
        <v>220</v>
      </c>
      <c r="BM252" s="23" t="s">
        <v>353</v>
      </c>
    </row>
    <row r="253" s="1" customFormat="1" ht="38.25" customHeight="1">
      <c r="B253" s="48"/>
      <c r="C253" s="225" t="s">
        <v>354</v>
      </c>
      <c r="D253" s="225" t="s">
        <v>165</v>
      </c>
      <c r="E253" s="226" t="s">
        <v>355</v>
      </c>
      <c r="F253" s="227" t="s">
        <v>356</v>
      </c>
      <c r="G253" s="227"/>
      <c r="H253" s="227"/>
      <c r="I253" s="227"/>
      <c r="J253" s="228" t="s">
        <v>179</v>
      </c>
      <c r="K253" s="229">
        <v>6</v>
      </c>
      <c r="L253" s="230">
        <v>0</v>
      </c>
      <c r="M253" s="230">
        <v>0</v>
      </c>
      <c r="N253" s="231"/>
      <c r="O253" s="231"/>
      <c r="P253" s="232">
        <f>ROUND(V253*K253,2)</f>
        <v>0</v>
      </c>
      <c r="Q253" s="232"/>
      <c r="R253" s="50"/>
      <c r="T253" s="233" t="s">
        <v>23</v>
      </c>
      <c r="U253" s="58" t="s">
        <v>45</v>
      </c>
      <c r="V253" s="165">
        <f>L253+M253</f>
        <v>0</v>
      </c>
      <c r="W253" s="165">
        <f>ROUND(L253*K253,2)</f>
        <v>0</v>
      </c>
      <c r="X253" s="165">
        <f>ROUND(M253*K253,2)</f>
        <v>0</v>
      </c>
      <c r="Y253" s="49"/>
      <c r="Z253" s="234">
        <f>Y253*K253</f>
        <v>0</v>
      </c>
      <c r="AA253" s="234">
        <v>0.0015</v>
      </c>
      <c r="AB253" s="234">
        <f>AA253*K253</f>
        <v>0.0090000000000000011</v>
      </c>
      <c r="AC253" s="234">
        <v>0</v>
      </c>
      <c r="AD253" s="235">
        <f>AC253*K253</f>
        <v>0</v>
      </c>
      <c r="AR253" s="23" t="s">
        <v>220</v>
      </c>
      <c r="AT253" s="23" t="s">
        <v>165</v>
      </c>
      <c r="AU253" s="23" t="s">
        <v>112</v>
      </c>
      <c r="AY253" s="23" t="s">
        <v>164</v>
      </c>
      <c r="BE253" s="145">
        <f>IF(U253="základní",P253,0)</f>
        <v>0</v>
      </c>
      <c r="BF253" s="145">
        <f>IF(U253="snížená",P253,0)</f>
        <v>0</v>
      </c>
      <c r="BG253" s="145">
        <f>IF(U253="zákl. přenesená",P253,0)</f>
        <v>0</v>
      </c>
      <c r="BH253" s="145">
        <f>IF(U253="sníž. přenesená",P253,0)</f>
        <v>0</v>
      </c>
      <c r="BI253" s="145">
        <f>IF(U253="nulová",P253,0)</f>
        <v>0</v>
      </c>
      <c r="BJ253" s="23" t="s">
        <v>90</v>
      </c>
      <c r="BK253" s="145">
        <f>ROUND(V253*K253,2)</f>
        <v>0</v>
      </c>
      <c r="BL253" s="23" t="s">
        <v>220</v>
      </c>
      <c r="BM253" s="23" t="s">
        <v>357</v>
      </c>
    </row>
    <row r="254" s="1" customFormat="1" ht="16.5" customHeight="1">
      <c r="B254" s="48"/>
      <c r="C254" s="225" t="s">
        <v>358</v>
      </c>
      <c r="D254" s="225" t="s">
        <v>165</v>
      </c>
      <c r="E254" s="226" t="s">
        <v>359</v>
      </c>
      <c r="F254" s="227" t="s">
        <v>360</v>
      </c>
      <c r="G254" s="227"/>
      <c r="H254" s="227"/>
      <c r="I254" s="227"/>
      <c r="J254" s="228" t="s">
        <v>179</v>
      </c>
      <c r="K254" s="229">
        <v>2</v>
      </c>
      <c r="L254" s="230">
        <v>0</v>
      </c>
      <c r="M254" s="230">
        <v>0</v>
      </c>
      <c r="N254" s="231"/>
      <c r="O254" s="231"/>
      <c r="P254" s="232">
        <f>ROUND(V254*K254,2)</f>
        <v>0</v>
      </c>
      <c r="Q254" s="232"/>
      <c r="R254" s="50"/>
      <c r="T254" s="233" t="s">
        <v>23</v>
      </c>
      <c r="U254" s="58" t="s">
        <v>45</v>
      </c>
      <c r="V254" s="165">
        <f>L254+M254</f>
        <v>0</v>
      </c>
      <c r="W254" s="165">
        <f>ROUND(L254*K254,2)</f>
        <v>0</v>
      </c>
      <c r="X254" s="165">
        <f>ROUND(M254*K254,2)</f>
        <v>0</v>
      </c>
      <c r="Y254" s="49"/>
      <c r="Z254" s="234">
        <f>Y254*K254</f>
        <v>0</v>
      </c>
      <c r="AA254" s="234">
        <v>0.00029</v>
      </c>
      <c r="AB254" s="234">
        <f>AA254*K254</f>
        <v>0.00058</v>
      </c>
      <c r="AC254" s="234">
        <v>0</v>
      </c>
      <c r="AD254" s="235">
        <f>AC254*K254</f>
        <v>0</v>
      </c>
      <c r="AR254" s="23" t="s">
        <v>220</v>
      </c>
      <c r="AT254" s="23" t="s">
        <v>165</v>
      </c>
      <c r="AU254" s="23" t="s">
        <v>112</v>
      </c>
      <c r="AY254" s="23" t="s">
        <v>164</v>
      </c>
      <c r="BE254" s="145">
        <f>IF(U254="základní",P254,0)</f>
        <v>0</v>
      </c>
      <c r="BF254" s="145">
        <f>IF(U254="snížená",P254,0)</f>
        <v>0</v>
      </c>
      <c r="BG254" s="145">
        <f>IF(U254="zákl. přenesená",P254,0)</f>
        <v>0</v>
      </c>
      <c r="BH254" s="145">
        <f>IF(U254="sníž. přenesená",P254,0)</f>
        <v>0</v>
      </c>
      <c r="BI254" s="145">
        <f>IF(U254="nulová",P254,0)</f>
        <v>0</v>
      </c>
      <c r="BJ254" s="23" t="s">
        <v>90</v>
      </c>
      <c r="BK254" s="145">
        <f>ROUND(V254*K254,2)</f>
        <v>0</v>
      </c>
      <c r="BL254" s="23" t="s">
        <v>220</v>
      </c>
      <c r="BM254" s="23" t="s">
        <v>361</v>
      </c>
    </row>
    <row r="255" s="1" customFormat="1" ht="25.5" customHeight="1">
      <c r="B255" s="48"/>
      <c r="C255" s="225" t="s">
        <v>362</v>
      </c>
      <c r="D255" s="225" t="s">
        <v>165</v>
      </c>
      <c r="E255" s="226" t="s">
        <v>363</v>
      </c>
      <c r="F255" s="227" t="s">
        <v>364</v>
      </c>
      <c r="G255" s="227"/>
      <c r="H255" s="227"/>
      <c r="I255" s="227"/>
      <c r="J255" s="228" t="s">
        <v>179</v>
      </c>
      <c r="K255" s="229">
        <v>4</v>
      </c>
      <c r="L255" s="230">
        <v>0</v>
      </c>
      <c r="M255" s="230">
        <v>0</v>
      </c>
      <c r="N255" s="231"/>
      <c r="O255" s="231"/>
      <c r="P255" s="232">
        <f>ROUND(V255*K255,2)</f>
        <v>0</v>
      </c>
      <c r="Q255" s="232"/>
      <c r="R255" s="50"/>
      <c r="T255" s="233" t="s">
        <v>23</v>
      </c>
      <c r="U255" s="58" t="s">
        <v>45</v>
      </c>
      <c r="V255" s="165">
        <f>L255+M255</f>
        <v>0</v>
      </c>
      <c r="W255" s="165">
        <f>ROUND(L255*K255,2)</f>
        <v>0</v>
      </c>
      <c r="X255" s="165">
        <f>ROUND(M255*K255,2)</f>
        <v>0</v>
      </c>
      <c r="Y255" s="49"/>
      <c r="Z255" s="234">
        <f>Y255*K255</f>
        <v>0</v>
      </c>
      <c r="AA255" s="234">
        <v>6.0000000000000002E-05</v>
      </c>
      <c r="AB255" s="234">
        <f>AA255*K255</f>
        <v>0.00024000000000000001</v>
      </c>
      <c r="AC255" s="234">
        <v>0</v>
      </c>
      <c r="AD255" s="235">
        <f>AC255*K255</f>
        <v>0</v>
      </c>
      <c r="AR255" s="23" t="s">
        <v>220</v>
      </c>
      <c r="AT255" s="23" t="s">
        <v>165</v>
      </c>
      <c r="AU255" s="23" t="s">
        <v>112</v>
      </c>
      <c r="AY255" s="23" t="s">
        <v>164</v>
      </c>
      <c r="BE255" s="145">
        <f>IF(U255="základní",P255,0)</f>
        <v>0</v>
      </c>
      <c r="BF255" s="145">
        <f>IF(U255="snížená",P255,0)</f>
        <v>0</v>
      </c>
      <c r="BG255" s="145">
        <f>IF(U255="zákl. přenesená",P255,0)</f>
        <v>0</v>
      </c>
      <c r="BH255" s="145">
        <f>IF(U255="sníž. přenesená",P255,0)</f>
        <v>0</v>
      </c>
      <c r="BI255" s="145">
        <f>IF(U255="nulová",P255,0)</f>
        <v>0</v>
      </c>
      <c r="BJ255" s="23" t="s">
        <v>90</v>
      </c>
      <c r="BK255" s="145">
        <f>ROUND(V255*K255,2)</f>
        <v>0</v>
      </c>
      <c r="BL255" s="23" t="s">
        <v>220</v>
      </c>
      <c r="BM255" s="23" t="s">
        <v>365</v>
      </c>
    </row>
    <row r="256" s="10" customFormat="1" ht="16.5" customHeight="1">
      <c r="B256" s="236"/>
      <c r="C256" s="237"/>
      <c r="D256" s="237"/>
      <c r="E256" s="238" t="s">
        <v>23</v>
      </c>
      <c r="F256" s="239" t="s">
        <v>366</v>
      </c>
      <c r="G256" s="240"/>
      <c r="H256" s="240"/>
      <c r="I256" s="240"/>
      <c r="J256" s="237"/>
      <c r="K256" s="238" t="s">
        <v>23</v>
      </c>
      <c r="L256" s="237"/>
      <c r="M256" s="237"/>
      <c r="N256" s="237"/>
      <c r="O256" s="237"/>
      <c r="P256" s="237"/>
      <c r="Q256" s="237"/>
      <c r="R256" s="241"/>
      <c r="T256" s="242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43"/>
      <c r="AT256" s="244" t="s">
        <v>172</v>
      </c>
      <c r="AU256" s="244" t="s">
        <v>112</v>
      </c>
      <c r="AV256" s="10" t="s">
        <v>90</v>
      </c>
      <c r="AW256" s="10" t="s">
        <v>7</v>
      </c>
      <c r="AX256" s="10" t="s">
        <v>82</v>
      </c>
      <c r="AY256" s="244" t="s">
        <v>164</v>
      </c>
    </row>
    <row r="257" s="10" customFormat="1" ht="25.5" customHeight="1">
      <c r="B257" s="236"/>
      <c r="C257" s="237"/>
      <c r="D257" s="237"/>
      <c r="E257" s="238" t="s">
        <v>23</v>
      </c>
      <c r="F257" s="245" t="s">
        <v>367</v>
      </c>
      <c r="G257" s="237"/>
      <c r="H257" s="237"/>
      <c r="I257" s="237"/>
      <c r="J257" s="237"/>
      <c r="K257" s="238" t="s">
        <v>23</v>
      </c>
      <c r="L257" s="237"/>
      <c r="M257" s="237"/>
      <c r="N257" s="237"/>
      <c r="O257" s="237"/>
      <c r="P257" s="237"/>
      <c r="Q257" s="237"/>
      <c r="R257" s="241"/>
      <c r="T257" s="242"/>
      <c r="U257" s="237"/>
      <c r="V257" s="237"/>
      <c r="W257" s="237"/>
      <c r="X257" s="237"/>
      <c r="Y257" s="237"/>
      <c r="Z257" s="237"/>
      <c r="AA257" s="237"/>
      <c r="AB257" s="237"/>
      <c r="AC257" s="237"/>
      <c r="AD257" s="243"/>
      <c r="AT257" s="244" t="s">
        <v>172</v>
      </c>
      <c r="AU257" s="244" t="s">
        <v>112</v>
      </c>
      <c r="AV257" s="10" t="s">
        <v>90</v>
      </c>
      <c r="AW257" s="10" t="s">
        <v>7</v>
      </c>
      <c r="AX257" s="10" t="s">
        <v>82</v>
      </c>
      <c r="AY257" s="244" t="s">
        <v>164</v>
      </c>
    </row>
    <row r="258" s="11" customFormat="1" ht="16.5" customHeight="1">
      <c r="B258" s="246"/>
      <c r="C258" s="247"/>
      <c r="D258" s="247"/>
      <c r="E258" s="248" t="s">
        <v>23</v>
      </c>
      <c r="F258" s="249" t="s">
        <v>169</v>
      </c>
      <c r="G258" s="247"/>
      <c r="H258" s="247"/>
      <c r="I258" s="247"/>
      <c r="J258" s="247"/>
      <c r="K258" s="250">
        <v>4</v>
      </c>
      <c r="L258" s="247"/>
      <c r="M258" s="247"/>
      <c r="N258" s="247"/>
      <c r="O258" s="247"/>
      <c r="P258" s="247"/>
      <c r="Q258" s="247"/>
      <c r="R258" s="251"/>
      <c r="T258" s="252"/>
      <c r="U258" s="247"/>
      <c r="V258" s="247"/>
      <c r="W258" s="247"/>
      <c r="X258" s="247"/>
      <c r="Y258" s="247"/>
      <c r="Z258" s="247"/>
      <c r="AA258" s="247"/>
      <c r="AB258" s="247"/>
      <c r="AC258" s="247"/>
      <c r="AD258" s="253"/>
      <c r="AT258" s="254" t="s">
        <v>172</v>
      </c>
      <c r="AU258" s="254" t="s">
        <v>112</v>
      </c>
      <c r="AV258" s="11" t="s">
        <v>112</v>
      </c>
      <c r="AW258" s="11" t="s">
        <v>7</v>
      </c>
      <c r="AX258" s="11" t="s">
        <v>82</v>
      </c>
      <c r="AY258" s="254" t="s">
        <v>164</v>
      </c>
    </row>
    <row r="259" s="12" customFormat="1" ht="16.5" customHeight="1">
      <c r="B259" s="255"/>
      <c r="C259" s="256"/>
      <c r="D259" s="256"/>
      <c r="E259" s="257" t="s">
        <v>23</v>
      </c>
      <c r="F259" s="258" t="s">
        <v>176</v>
      </c>
      <c r="G259" s="256"/>
      <c r="H259" s="256"/>
      <c r="I259" s="256"/>
      <c r="J259" s="256"/>
      <c r="K259" s="259">
        <v>4</v>
      </c>
      <c r="L259" s="256"/>
      <c r="M259" s="256"/>
      <c r="N259" s="256"/>
      <c r="O259" s="256"/>
      <c r="P259" s="256"/>
      <c r="Q259" s="256"/>
      <c r="R259" s="260"/>
      <c r="T259" s="261"/>
      <c r="U259" s="256"/>
      <c r="V259" s="256"/>
      <c r="W259" s="256"/>
      <c r="X259" s="256"/>
      <c r="Y259" s="256"/>
      <c r="Z259" s="256"/>
      <c r="AA259" s="256"/>
      <c r="AB259" s="256"/>
      <c r="AC259" s="256"/>
      <c r="AD259" s="262"/>
      <c r="AT259" s="263" t="s">
        <v>172</v>
      </c>
      <c r="AU259" s="263" t="s">
        <v>112</v>
      </c>
      <c r="AV259" s="12" t="s">
        <v>169</v>
      </c>
      <c r="AW259" s="12" t="s">
        <v>7</v>
      </c>
      <c r="AX259" s="12" t="s">
        <v>90</v>
      </c>
      <c r="AY259" s="263" t="s">
        <v>164</v>
      </c>
    </row>
    <row r="260" s="1" customFormat="1" ht="25.5" customHeight="1">
      <c r="B260" s="48"/>
      <c r="C260" s="225" t="s">
        <v>226</v>
      </c>
      <c r="D260" s="225" t="s">
        <v>165</v>
      </c>
      <c r="E260" s="226" t="s">
        <v>368</v>
      </c>
      <c r="F260" s="227" t="s">
        <v>369</v>
      </c>
      <c r="G260" s="227"/>
      <c r="H260" s="227"/>
      <c r="I260" s="227"/>
      <c r="J260" s="228" t="s">
        <v>179</v>
      </c>
      <c r="K260" s="229">
        <v>4</v>
      </c>
      <c r="L260" s="230">
        <v>0</v>
      </c>
      <c r="M260" s="230">
        <v>0</v>
      </c>
      <c r="N260" s="231"/>
      <c r="O260" s="231"/>
      <c r="P260" s="232">
        <f>ROUND(V260*K260,2)</f>
        <v>0</v>
      </c>
      <c r="Q260" s="232"/>
      <c r="R260" s="50"/>
      <c r="T260" s="233" t="s">
        <v>23</v>
      </c>
      <c r="U260" s="58" t="s">
        <v>45</v>
      </c>
      <c r="V260" s="165">
        <f>L260+M260</f>
        <v>0</v>
      </c>
      <c r="W260" s="165">
        <f>ROUND(L260*K260,2)</f>
        <v>0</v>
      </c>
      <c r="X260" s="165">
        <f>ROUND(M260*K260,2)</f>
        <v>0</v>
      </c>
      <c r="Y260" s="49"/>
      <c r="Z260" s="234">
        <f>Y260*K260</f>
        <v>0</v>
      </c>
      <c r="AA260" s="234">
        <v>0.00017000000000000001</v>
      </c>
      <c r="AB260" s="234">
        <f>AA260*K260</f>
        <v>0.00068000000000000005</v>
      </c>
      <c r="AC260" s="234">
        <v>0</v>
      </c>
      <c r="AD260" s="235">
        <f>AC260*K260</f>
        <v>0</v>
      </c>
      <c r="AR260" s="23" t="s">
        <v>220</v>
      </c>
      <c r="AT260" s="23" t="s">
        <v>165</v>
      </c>
      <c r="AU260" s="23" t="s">
        <v>112</v>
      </c>
      <c r="AY260" s="23" t="s">
        <v>164</v>
      </c>
      <c r="BE260" s="145">
        <f>IF(U260="základní",P260,0)</f>
        <v>0</v>
      </c>
      <c r="BF260" s="145">
        <f>IF(U260="snížená",P260,0)</f>
        <v>0</v>
      </c>
      <c r="BG260" s="145">
        <f>IF(U260="zákl. přenesená",P260,0)</f>
        <v>0</v>
      </c>
      <c r="BH260" s="145">
        <f>IF(U260="sníž. přenesená",P260,0)</f>
        <v>0</v>
      </c>
      <c r="BI260" s="145">
        <f>IF(U260="nulová",P260,0)</f>
        <v>0</v>
      </c>
      <c r="BJ260" s="23" t="s">
        <v>90</v>
      </c>
      <c r="BK260" s="145">
        <f>ROUND(V260*K260,2)</f>
        <v>0</v>
      </c>
      <c r="BL260" s="23" t="s">
        <v>220</v>
      </c>
      <c r="BM260" s="23" t="s">
        <v>370</v>
      </c>
    </row>
    <row r="261" s="10" customFormat="1" ht="16.5" customHeight="1">
      <c r="B261" s="236"/>
      <c r="C261" s="237"/>
      <c r="D261" s="237"/>
      <c r="E261" s="238" t="s">
        <v>23</v>
      </c>
      <c r="F261" s="239" t="s">
        <v>371</v>
      </c>
      <c r="G261" s="240"/>
      <c r="H261" s="240"/>
      <c r="I261" s="240"/>
      <c r="J261" s="237"/>
      <c r="K261" s="238" t="s">
        <v>23</v>
      </c>
      <c r="L261" s="237"/>
      <c r="M261" s="237"/>
      <c r="N261" s="237"/>
      <c r="O261" s="237"/>
      <c r="P261" s="237"/>
      <c r="Q261" s="237"/>
      <c r="R261" s="241"/>
      <c r="T261" s="242"/>
      <c r="U261" s="237"/>
      <c r="V261" s="237"/>
      <c r="W261" s="237"/>
      <c r="X261" s="237"/>
      <c r="Y261" s="237"/>
      <c r="Z261" s="237"/>
      <c r="AA261" s="237"/>
      <c r="AB261" s="237"/>
      <c r="AC261" s="237"/>
      <c r="AD261" s="243"/>
      <c r="AT261" s="244" t="s">
        <v>172</v>
      </c>
      <c r="AU261" s="244" t="s">
        <v>112</v>
      </c>
      <c r="AV261" s="10" t="s">
        <v>90</v>
      </c>
      <c r="AW261" s="10" t="s">
        <v>7</v>
      </c>
      <c r="AX261" s="10" t="s">
        <v>82</v>
      </c>
      <c r="AY261" s="244" t="s">
        <v>164</v>
      </c>
    </row>
    <row r="262" s="10" customFormat="1" ht="25.5" customHeight="1">
      <c r="B262" s="236"/>
      <c r="C262" s="237"/>
      <c r="D262" s="237"/>
      <c r="E262" s="238" t="s">
        <v>23</v>
      </c>
      <c r="F262" s="245" t="s">
        <v>372</v>
      </c>
      <c r="G262" s="237"/>
      <c r="H262" s="237"/>
      <c r="I262" s="237"/>
      <c r="J262" s="237"/>
      <c r="K262" s="238" t="s">
        <v>23</v>
      </c>
      <c r="L262" s="237"/>
      <c r="M262" s="237"/>
      <c r="N262" s="237"/>
      <c r="O262" s="237"/>
      <c r="P262" s="237"/>
      <c r="Q262" s="237"/>
      <c r="R262" s="241"/>
      <c r="T262" s="242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43"/>
      <c r="AT262" s="244" t="s">
        <v>172</v>
      </c>
      <c r="AU262" s="244" t="s">
        <v>112</v>
      </c>
      <c r="AV262" s="10" t="s">
        <v>90</v>
      </c>
      <c r="AW262" s="10" t="s">
        <v>7</v>
      </c>
      <c r="AX262" s="10" t="s">
        <v>82</v>
      </c>
      <c r="AY262" s="244" t="s">
        <v>164</v>
      </c>
    </row>
    <row r="263" s="11" customFormat="1" ht="16.5" customHeight="1">
      <c r="B263" s="246"/>
      <c r="C263" s="247"/>
      <c r="D263" s="247"/>
      <c r="E263" s="248" t="s">
        <v>23</v>
      </c>
      <c r="F263" s="249" t="s">
        <v>169</v>
      </c>
      <c r="G263" s="247"/>
      <c r="H263" s="247"/>
      <c r="I263" s="247"/>
      <c r="J263" s="247"/>
      <c r="K263" s="250">
        <v>4</v>
      </c>
      <c r="L263" s="247"/>
      <c r="M263" s="247"/>
      <c r="N263" s="247"/>
      <c r="O263" s="247"/>
      <c r="P263" s="247"/>
      <c r="Q263" s="247"/>
      <c r="R263" s="251"/>
      <c r="T263" s="252"/>
      <c r="U263" s="247"/>
      <c r="V263" s="247"/>
      <c r="W263" s="247"/>
      <c r="X263" s="247"/>
      <c r="Y263" s="247"/>
      <c r="Z263" s="247"/>
      <c r="AA263" s="247"/>
      <c r="AB263" s="247"/>
      <c r="AC263" s="247"/>
      <c r="AD263" s="253"/>
      <c r="AT263" s="254" t="s">
        <v>172</v>
      </c>
      <c r="AU263" s="254" t="s">
        <v>112</v>
      </c>
      <c r="AV263" s="11" t="s">
        <v>112</v>
      </c>
      <c r="AW263" s="11" t="s">
        <v>7</v>
      </c>
      <c r="AX263" s="11" t="s">
        <v>82</v>
      </c>
      <c r="AY263" s="254" t="s">
        <v>164</v>
      </c>
    </row>
    <row r="264" s="1" customFormat="1" ht="25.5" customHeight="1">
      <c r="B264" s="48"/>
      <c r="C264" s="225" t="s">
        <v>373</v>
      </c>
      <c r="D264" s="225" t="s">
        <v>165</v>
      </c>
      <c r="E264" s="226" t="s">
        <v>374</v>
      </c>
      <c r="F264" s="227" t="s">
        <v>375</v>
      </c>
      <c r="G264" s="227"/>
      <c r="H264" s="227"/>
      <c r="I264" s="227"/>
      <c r="J264" s="228" t="s">
        <v>184</v>
      </c>
      <c r="K264" s="229">
        <v>121.34999999999999</v>
      </c>
      <c r="L264" s="230">
        <v>0</v>
      </c>
      <c r="M264" s="230">
        <v>0</v>
      </c>
      <c r="N264" s="231"/>
      <c r="O264" s="231"/>
      <c r="P264" s="232">
        <f>ROUND(V264*K264,2)</f>
        <v>0</v>
      </c>
      <c r="Q264" s="232"/>
      <c r="R264" s="50"/>
      <c r="T264" s="233" t="s">
        <v>23</v>
      </c>
      <c r="U264" s="58" t="s">
        <v>45</v>
      </c>
      <c r="V264" s="165">
        <f>L264+M264</f>
        <v>0</v>
      </c>
      <c r="W264" s="165">
        <f>ROUND(L264*K264,2)</f>
        <v>0</v>
      </c>
      <c r="X264" s="165">
        <f>ROUND(M264*K264,2)</f>
        <v>0</v>
      </c>
      <c r="Y264" s="49"/>
      <c r="Z264" s="234">
        <f>Y264*K264</f>
        <v>0</v>
      </c>
      <c r="AA264" s="234">
        <v>0</v>
      </c>
      <c r="AB264" s="234">
        <f>AA264*K264</f>
        <v>0</v>
      </c>
      <c r="AC264" s="234">
        <v>0</v>
      </c>
      <c r="AD264" s="235">
        <f>AC264*K264</f>
        <v>0</v>
      </c>
      <c r="AR264" s="23" t="s">
        <v>220</v>
      </c>
      <c r="AT264" s="23" t="s">
        <v>165</v>
      </c>
      <c r="AU264" s="23" t="s">
        <v>112</v>
      </c>
      <c r="AY264" s="23" t="s">
        <v>164</v>
      </c>
      <c r="BE264" s="145">
        <f>IF(U264="základní",P264,0)</f>
        <v>0</v>
      </c>
      <c r="BF264" s="145">
        <f>IF(U264="snížená",P264,0)</f>
        <v>0</v>
      </c>
      <c r="BG264" s="145">
        <f>IF(U264="zákl. přenesená",P264,0)</f>
        <v>0</v>
      </c>
      <c r="BH264" s="145">
        <f>IF(U264="sníž. přenesená",P264,0)</f>
        <v>0</v>
      </c>
      <c r="BI264" s="145">
        <f>IF(U264="nulová",P264,0)</f>
        <v>0</v>
      </c>
      <c r="BJ264" s="23" t="s">
        <v>90</v>
      </c>
      <c r="BK264" s="145">
        <f>ROUND(V264*K264,2)</f>
        <v>0</v>
      </c>
      <c r="BL264" s="23" t="s">
        <v>220</v>
      </c>
      <c r="BM264" s="23" t="s">
        <v>376</v>
      </c>
    </row>
    <row r="265" s="1" customFormat="1" ht="25.5" customHeight="1">
      <c r="B265" s="48"/>
      <c r="C265" s="225" t="s">
        <v>377</v>
      </c>
      <c r="D265" s="225" t="s">
        <v>165</v>
      </c>
      <c r="E265" s="226" t="s">
        <v>378</v>
      </c>
      <c r="F265" s="227" t="s">
        <v>379</v>
      </c>
      <c r="G265" s="227"/>
      <c r="H265" s="227"/>
      <c r="I265" s="227"/>
      <c r="J265" s="228" t="s">
        <v>184</v>
      </c>
      <c r="K265" s="229">
        <v>71.629999999999995</v>
      </c>
      <c r="L265" s="230">
        <v>0</v>
      </c>
      <c r="M265" s="230">
        <v>0</v>
      </c>
      <c r="N265" s="231"/>
      <c r="O265" s="231"/>
      <c r="P265" s="232">
        <f>ROUND(V265*K265,2)</f>
        <v>0</v>
      </c>
      <c r="Q265" s="232"/>
      <c r="R265" s="50"/>
      <c r="T265" s="233" t="s">
        <v>23</v>
      </c>
      <c r="U265" s="58" t="s">
        <v>45</v>
      </c>
      <c r="V265" s="165">
        <f>L265+M265</f>
        <v>0</v>
      </c>
      <c r="W265" s="165">
        <f>ROUND(L265*K265,2)</f>
        <v>0</v>
      </c>
      <c r="X265" s="165">
        <f>ROUND(M265*K265,2)</f>
        <v>0</v>
      </c>
      <c r="Y265" s="49"/>
      <c r="Z265" s="234">
        <f>Y265*K265</f>
        <v>0</v>
      </c>
      <c r="AA265" s="234">
        <v>0</v>
      </c>
      <c r="AB265" s="234">
        <f>AA265*K265</f>
        <v>0</v>
      </c>
      <c r="AC265" s="234">
        <v>0</v>
      </c>
      <c r="AD265" s="235">
        <f>AC265*K265</f>
        <v>0</v>
      </c>
      <c r="AR265" s="23" t="s">
        <v>220</v>
      </c>
      <c r="AT265" s="23" t="s">
        <v>165</v>
      </c>
      <c r="AU265" s="23" t="s">
        <v>112</v>
      </c>
      <c r="AY265" s="23" t="s">
        <v>164</v>
      </c>
      <c r="BE265" s="145">
        <f>IF(U265="základní",P265,0)</f>
        <v>0</v>
      </c>
      <c r="BF265" s="145">
        <f>IF(U265="snížená",P265,0)</f>
        <v>0</v>
      </c>
      <c r="BG265" s="145">
        <f>IF(U265="zákl. přenesená",P265,0)</f>
        <v>0</v>
      </c>
      <c r="BH265" s="145">
        <f>IF(U265="sníž. přenesená",P265,0)</f>
        <v>0</v>
      </c>
      <c r="BI265" s="145">
        <f>IF(U265="nulová",P265,0)</f>
        <v>0</v>
      </c>
      <c r="BJ265" s="23" t="s">
        <v>90</v>
      </c>
      <c r="BK265" s="145">
        <f>ROUND(V265*K265,2)</f>
        <v>0</v>
      </c>
      <c r="BL265" s="23" t="s">
        <v>220</v>
      </c>
      <c r="BM265" s="23" t="s">
        <v>380</v>
      </c>
    </row>
    <row r="266" s="1" customFormat="1" ht="25.5" customHeight="1">
      <c r="B266" s="48"/>
      <c r="C266" s="225" t="s">
        <v>381</v>
      </c>
      <c r="D266" s="225" t="s">
        <v>165</v>
      </c>
      <c r="E266" s="226" t="s">
        <v>382</v>
      </c>
      <c r="F266" s="227" t="s">
        <v>383</v>
      </c>
      <c r="G266" s="227"/>
      <c r="H266" s="227"/>
      <c r="I266" s="227"/>
      <c r="J266" s="228" t="s">
        <v>198</v>
      </c>
      <c r="K266" s="229">
        <v>0.39800000000000002</v>
      </c>
      <c r="L266" s="230">
        <v>0</v>
      </c>
      <c r="M266" s="230">
        <v>0</v>
      </c>
      <c r="N266" s="231"/>
      <c r="O266" s="231"/>
      <c r="P266" s="232">
        <f>ROUND(V266*K266,2)</f>
        <v>0</v>
      </c>
      <c r="Q266" s="232"/>
      <c r="R266" s="50"/>
      <c r="T266" s="233" t="s">
        <v>23</v>
      </c>
      <c r="U266" s="58" t="s">
        <v>45</v>
      </c>
      <c r="V266" s="165">
        <f>L266+M266</f>
        <v>0</v>
      </c>
      <c r="W266" s="165">
        <f>ROUND(L266*K266,2)</f>
        <v>0</v>
      </c>
      <c r="X266" s="165">
        <f>ROUND(M266*K266,2)</f>
        <v>0</v>
      </c>
      <c r="Y266" s="49"/>
      <c r="Z266" s="234">
        <f>Y266*K266</f>
        <v>0</v>
      </c>
      <c r="AA266" s="234">
        <v>0</v>
      </c>
      <c r="AB266" s="234">
        <f>AA266*K266</f>
        <v>0</v>
      </c>
      <c r="AC266" s="234">
        <v>0</v>
      </c>
      <c r="AD266" s="235">
        <f>AC266*K266</f>
        <v>0</v>
      </c>
      <c r="AR266" s="23" t="s">
        <v>220</v>
      </c>
      <c r="AT266" s="23" t="s">
        <v>165</v>
      </c>
      <c r="AU266" s="23" t="s">
        <v>112</v>
      </c>
      <c r="AY266" s="23" t="s">
        <v>164</v>
      </c>
      <c r="BE266" s="145">
        <f>IF(U266="základní",P266,0)</f>
        <v>0</v>
      </c>
      <c r="BF266" s="145">
        <f>IF(U266="snížená",P266,0)</f>
        <v>0</v>
      </c>
      <c r="BG266" s="145">
        <f>IF(U266="zákl. přenesená",P266,0)</f>
        <v>0</v>
      </c>
      <c r="BH266" s="145">
        <f>IF(U266="sníž. přenesená",P266,0)</f>
        <v>0</v>
      </c>
      <c r="BI266" s="145">
        <f>IF(U266="nulová",P266,0)</f>
        <v>0</v>
      </c>
      <c r="BJ266" s="23" t="s">
        <v>90</v>
      </c>
      <c r="BK266" s="145">
        <f>ROUND(V266*K266,2)</f>
        <v>0</v>
      </c>
      <c r="BL266" s="23" t="s">
        <v>220</v>
      </c>
      <c r="BM266" s="23" t="s">
        <v>384</v>
      </c>
    </row>
    <row r="267" s="9" customFormat="1" ht="29.88" customHeight="1">
      <c r="B267" s="211"/>
      <c r="C267" s="212"/>
      <c r="D267" s="222" t="s">
        <v>131</v>
      </c>
      <c r="E267" s="222"/>
      <c r="F267" s="222"/>
      <c r="G267" s="222"/>
      <c r="H267" s="222"/>
      <c r="I267" s="222"/>
      <c r="J267" s="222"/>
      <c r="K267" s="222"/>
      <c r="L267" s="222"/>
      <c r="M267" s="273">
        <f>BK267</f>
        <v>0</v>
      </c>
      <c r="N267" s="274"/>
      <c r="O267" s="274"/>
      <c r="P267" s="274"/>
      <c r="Q267" s="274"/>
      <c r="R267" s="214"/>
      <c r="T267" s="215"/>
      <c r="U267" s="212"/>
      <c r="V267" s="212"/>
      <c r="W267" s="216">
        <f>SUM(W268:W381)</f>
        <v>0</v>
      </c>
      <c r="X267" s="216">
        <f>SUM(X268:X381)</f>
        <v>0</v>
      </c>
      <c r="Y267" s="212"/>
      <c r="Z267" s="217">
        <f>SUM(Z268:Z381)</f>
        <v>0</v>
      </c>
      <c r="AA267" s="212"/>
      <c r="AB267" s="217">
        <f>SUM(AB268:AB381)</f>
        <v>0.25751060000000003</v>
      </c>
      <c r="AC267" s="212"/>
      <c r="AD267" s="218">
        <f>SUM(AD268:AD381)</f>
        <v>0</v>
      </c>
      <c r="AR267" s="219" t="s">
        <v>112</v>
      </c>
      <c r="AT267" s="220" t="s">
        <v>81</v>
      </c>
      <c r="AU267" s="220" t="s">
        <v>90</v>
      </c>
      <c r="AY267" s="219" t="s">
        <v>164</v>
      </c>
      <c r="BK267" s="221">
        <f>SUM(BK268:BK381)</f>
        <v>0</v>
      </c>
    </row>
    <row r="268" s="1" customFormat="1" ht="25.5" customHeight="1">
      <c r="B268" s="48"/>
      <c r="C268" s="225" t="s">
        <v>385</v>
      </c>
      <c r="D268" s="225" t="s">
        <v>165</v>
      </c>
      <c r="E268" s="226" t="s">
        <v>386</v>
      </c>
      <c r="F268" s="227" t="s">
        <v>387</v>
      </c>
      <c r="G268" s="227"/>
      <c r="H268" s="227"/>
      <c r="I268" s="227"/>
      <c r="J268" s="228" t="s">
        <v>388</v>
      </c>
      <c r="K268" s="229">
        <v>1</v>
      </c>
      <c r="L268" s="230">
        <v>0</v>
      </c>
      <c r="M268" s="230">
        <v>0</v>
      </c>
      <c r="N268" s="231"/>
      <c r="O268" s="231"/>
      <c r="P268" s="232">
        <f>ROUND(V268*K268,2)</f>
        <v>0</v>
      </c>
      <c r="Q268" s="232"/>
      <c r="R268" s="50"/>
      <c r="T268" s="233" t="s">
        <v>23</v>
      </c>
      <c r="U268" s="58" t="s">
        <v>45</v>
      </c>
      <c r="V268" s="165">
        <f>L268+M268</f>
        <v>0</v>
      </c>
      <c r="W268" s="165">
        <f>ROUND(L268*K268,2)</f>
        <v>0</v>
      </c>
      <c r="X268" s="165">
        <f>ROUND(M268*K268,2)</f>
        <v>0</v>
      </c>
      <c r="Y268" s="49"/>
      <c r="Z268" s="234">
        <f>Y268*K268</f>
        <v>0</v>
      </c>
      <c r="AA268" s="234">
        <v>0.0033600000000000001</v>
      </c>
      <c r="AB268" s="234">
        <f>AA268*K268</f>
        <v>0.0033600000000000001</v>
      </c>
      <c r="AC268" s="234">
        <v>0</v>
      </c>
      <c r="AD268" s="235">
        <f>AC268*K268</f>
        <v>0</v>
      </c>
      <c r="AR268" s="23" t="s">
        <v>220</v>
      </c>
      <c r="AT268" s="23" t="s">
        <v>165</v>
      </c>
      <c r="AU268" s="23" t="s">
        <v>112</v>
      </c>
      <c r="AY268" s="23" t="s">
        <v>164</v>
      </c>
      <c r="BE268" s="145">
        <f>IF(U268="základní",P268,0)</f>
        <v>0</v>
      </c>
      <c r="BF268" s="145">
        <f>IF(U268="snížená",P268,0)</f>
        <v>0</v>
      </c>
      <c r="BG268" s="145">
        <f>IF(U268="zákl. přenesená",P268,0)</f>
        <v>0</v>
      </c>
      <c r="BH268" s="145">
        <f>IF(U268="sníž. přenesená",P268,0)</f>
        <v>0</v>
      </c>
      <c r="BI268" s="145">
        <f>IF(U268="nulová",P268,0)</f>
        <v>0</v>
      </c>
      <c r="BJ268" s="23" t="s">
        <v>90</v>
      </c>
      <c r="BK268" s="145">
        <f>ROUND(V268*K268,2)</f>
        <v>0</v>
      </c>
      <c r="BL268" s="23" t="s">
        <v>220</v>
      </c>
      <c r="BM268" s="23" t="s">
        <v>389</v>
      </c>
    </row>
    <row r="269" s="1" customFormat="1" ht="25.5" customHeight="1">
      <c r="B269" s="48"/>
      <c r="C269" s="225" t="s">
        <v>390</v>
      </c>
      <c r="D269" s="225" t="s">
        <v>165</v>
      </c>
      <c r="E269" s="226" t="s">
        <v>391</v>
      </c>
      <c r="F269" s="227" t="s">
        <v>392</v>
      </c>
      <c r="G269" s="227"/>
      <c r="H269" s="227"/>
      <c r="I269" s="227"/>
      <c r="J269" s="228" t="s">
        <v>388</v>
      </c>
      <c r="K269" s="229">
        <v>2</v>
      </c>
      <c r="L269" s="230">
        <v>0</v>
      </c>
      <c r="M269" s="230">
        <v>0</v>
      </c>
      <c r="N269" s="231"/>
      <c r="O269" s="231"/>
      <c r="P269" s="232">
        <f>ROUND(V269*K269,2)</f>
        <v>0</v>
      </c>
      <c r="Q269" s="232"/>
      <c r="R269" s="50"/>
      <c r="T269" s="233" t="s">
        <v>23</v>
      </c>
      <c r="U269" s="58" t="s">
        <v>45</v>
      </c>
      <c r="V269" s="165">
        <f>L269+M269</f>
        <v>0</v>
      </c>
      <c r="W269" s="165">
        <f>ROUND(L269*K269,2)</f>
        <v>0</v>
      </c>
      <c r="X269" s="165">
        <f>ROUND(M269*K269,2)</f>
        <v>0</v>
      </c>
      <c r="Y269" s="49"/>
      <c r="Z269" s="234">
        <f>Y269*K269</f>
        <v>0</v>
      </c>
      <c r="AA269" s="234">
        <v>0.0052399999999999999</v>
      </c>
      <c r="AB269" s="234">
        <f>AA269*K269</f>
        <v>0.01048</v>
      </c>
      <c r="AC269" s="234">
        <v>0</v>
      </c>
      <c r="AD269" s="235">
        <f>AC269*K269</f>
        <v>0</v>
      </c>
      <c r="AR269" s="23" t="s">
        <v>220</v>
      </c>
      <c r="AT269" s="23" t="s">
        <v>165</v>
      </c>
      <c r="AU269" s="23" t="s">
        <v>112</v>
      </c>
      <c r="AY269" s="23" t="s">
        <v>164</v>
      </c>
      <c r="BE269" s="145">
        <f>IF(U269="základní",P269,0)</f>
        <v>0</v>
      </c>
      <c r="BF269" s="145">
        <f>IF(U269="snížená",P269,0)</f>
        <v>0</v>
      </c>
      <c r="BG269" s="145">
        <f>IF(U269="zákl. přenesená",P269,0)</f>
        <v>0</v>
      </c>
      <c r="BH269" s="145">
        <f>IF(U269="sníž. přenesená",P269,0)</f>
        <v>0</v>
      </c>
      <c r="BI269" s="145">
        <f>IF(U269="nulová",P269,0)</f>
        <v>0</v>
      </c>
      <c r="BJ269" s="23" t="s">
        <v>90</v>
      </c>
      <c r="BK269" s="145">
        <f>ROUND(V269*K269,2)</f>
        <v>0</v>
      </c>
      <c r="BL269" s="23" t="s">
        <v>220</v>
      </c>
      <c r="BM269" s="23" t="s">
        <v>393</v>
      </c>
    </row>
    <row r="270" s="1" customFormat="1" ht="38.25" customHeight="1">
      <c r="B270" s="48"/>
      <c r="C270" s="225" t="s">
        <v>394</v>
      </c>
      <c r="D270" s="225" t="s">
        <v>165</v>
      </c>
      <c r="E270" s="226" t="s">
        <v>395</v>
      </c>
      <c r="F270" s="227" t="s">
        <v>396</v>
      </c>
      <c r="G270" s="227"/>
      <c r="H270" s="227"/>
      <c r="I270" s="227"/>
      <c r="J270" s="228" t="s">
        <v>184</v>
      </c>
      <c r="K270" s="229">
        <v>41.75</v>
      </c>
      <c r="L270" s="230">
        <v>0</v>
      </c>
      <c r="M270" s="230">
        <v>0</v>
      </c>
      <c r="N270" s="231"/>
      <c r="O270" s="231"/>
      <c r="P270" s="232">
        <f>ROUND(V270*K270,2)</f>
        <v>0</v>
      </c>
      <c r="Q270" s="232"/>
      <c r="R270" s="50"/>
      <c r="T270" s="233" t="s">
        <v>23</v>
      </c>
      <c r="U270" s="58" t="s">
        <v>45</v>
      </c>
      <c r="V270" s="165">
        <f>L270+M270</f>
        <v>0</v>
      </c>
      <c r="W270" s="165">
        <f>ROUND(L270*K270,2)</f>
        <v>0</v>
      </c>
      <c r="X270" s="165">
        <f>ROUND(M270*K270,2)</f>
        <v>0</v>
      </c>
      <c r="Y270" s="49"/>
      <c r="Z270" s="234">
        <f>Y270*K270</f>
        <v>0</v>
      </c>
      <c r="AA270" s="234">
        <v>5.0000000000000002E-05</v>
      </c>
      <c r="AB270" s="234">
        <f>AA270*K270</f>
        <v>0.0020874999999999999</v>
      </c>
      <c r="AC270" s="234">
        <v>0</v>
      </c>
      <c r="AD270" s="235">
        <f>AC270*K270</f>
        <v>0</v>
      </c>
      <c r="AR270" s="23" t="s">
        <v>220</v>
      </c>
      <c r="AT270" s="23" t="s">
        <v>165</v>
      </c>
      <c r="AU270" s="23" t="s">
        <v>112</v>
      </c>
      <c r="AY270" s="23" t="s">
        <v>164</v>
      </c>
      <c r="BE270" s="145">
        <f>IF(U270="základní",P270,0)</f>
        <v>0</v>
      </c>
      <c r="BF270" s="145">
        <f>IF(U270="snížená",P270,0)</f>
        <v>0</v>
      </c>
      <c r="BG270" s="145">
        <f>IF(U270="zákl. přenesená",P270,0)</f>
        <v>0</v>
      </c>
      <c r="BH270" s="145">
        <f>IF(U270="sníž. přenesená",P270,0)</f>
        <v>0</v>
      </c>
      <c r="BI270" s="145">
        <f>IF(U270="nulová",P270,0)</f>
        <v>0</v>
      </c>
      <c r="BJ270" s="23" t="s">
        <v>90</v>
      </c>
      <c r="BK270" s="145">
        <f>ROUND(V270*K270,2)</f>
        <v>0</v>
      </c>
      <c r="BL270" s="23" t="s">
        <v>220</v>
      </c>
      <c r="BM270" s="23" t="s">
        <v>397</v>
      </c>
    </row>
    <row r="271" s="10" customFormat="1" ht="16.5" customHeight="1">
      <c r="B271" s="236"/>
      <c r="C271" s="237"/>
      <c r="D271" s="237"/>
      <c r="E271" s="238" t="s">
        <v>23</v>
      </c>
      <c r="F271" s="239" t="s">
        <v>398</v>
      </c>
      <c r="G271" s="240"/>
      <c r="H271" s="240"/>
      <c r="I271" s="240"/>
      <c r="J271" s="237"/>
      <c r="K271" s="238" t="s">
        <v>23</v>
      </c>
      <c r="L271" s="237"/>
      <c r="M271" s="237"/>
      <c r="N271" s="237"/>
      <c r="O271" s="237"/>
      <c r="P271" s="237"/>
      <c r="Q271" s="237"/>
      <c r="R271" s="241"/>
      <c r="T271" s="242"/>
      <c r="U271" s="237"/>
      <c r="V271" s="237"/>
      <c r="W271" s="237"/>
      <c r="X271" s="237"/>
      <c r="Y271" s="237"/>
      <c r="Z271" s="237"/>
      <c r="AA271" s="237"/>
      <c r="AB271" s="237"/>
      <c r="AC271" s="237"/>
      <c r="AD271" s="243"/>
      <c r="AT271" s="244" t="s">
        <v>172</v>
      </c>
      <c r="AU271" s="244" t="s">
        <v>112</v>
      </c>
      <c r="AV271" s="10" t="s">
        <v>90</v>
      </c>
      <c r="AW271" s="10" t="s">
        <v>7</v>
      </c>
      <c r="AX271" s="10" t="s">
        <v>82</v>
      </c>
      <c r="AY271" s="244" t="s">
        <v>164</v>
      </c>
    </row>
    <row r="272" s="10" customFormat="1" ht="16.5" customHeight="1">
      <c r="B272" s="236"/>
      <c r="C272" s="237"/>
      <c r="D272" s="237"/>
      <c r="E272" s="238" t="s">
        <v>23</v>
      </c>
      <c r="F272" s="245" t="s">
        <v>399</v>
      </c>
      <c r="G272" s="237"/>
      <c r="H272" s="237"/>
      <c r="I272" s="237"/>
      <c r="J272" s="237"/>
      <c r="K272" s="238" t="s">
        <v>23</v>
      </c>
      <c r="L272" s="237"/>
      <c r="M272" s="237"/>
      <c r="N272" s="237"/>
      <c r="O272" s="237"/>
      <c r="P272" s="237"/>
      <c r="Q272" s="237"/>
      <c r="R272" s="241"/>
      <c r="T272" s="242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43"/>
      <c r="AT272" s="244" t="s">
        <v>172</v>
      </c>
      <c r="AU272" s="244" t="s">
        <v>112</v>
      </c>
      <c r="AV272" s="10" t="s">
        <v>90</v>
      </c>
      <c r="AW272" s="10" t="s">
        <v>7</v>
      </c>
      <c r="AX272" s="10" t="s">
        <v>82</v>
      </c>
      <c r="AY272" s="244" t="s">
        <v>164</v>
      </c>
    </row>
    <row r="273" s="11" customFormat="1" ht="25.5" customHeight="1">
      <c r="B273" s="246"/>
      <c r="C273" s="247"/>
      <c r="D273" s="247"/>
      <c r="E273" s="248" t="s">
        <v>23</v>
      </c>
      <c r="F273" s="249" t="s">
        <v>400</v>
      </c>
      <c r="G273" s="247"/>
      <c r="H273" s="247"/>
      <c r="I273" s="247"/>
      <c r="J273" s="247"/>
      <c r="K273" s="250">
        <v>14.199999999999999</v>
      </c>
      <c r="L273" s="247"/>
      <c r="M273" s="247"/>
      <c r="N273" s="247"/>
      <c r="O273" s="247"/>
      <c r="P273" s="247"/>
      <c r="Q273" s="247"/>
      <c r="R273" s="251"/>
      <c r="T273" s="252"/>
      <c r="U273" s="247"/>
      <c r="V273" s="247"/>
      <c r="W273" s="247"/>
      <c r="X273" s="247"/>
      <c r="Y273" s="247"/>
      <c r="Z273" s="247"/>
      <c r="AA273" s="247"/>
      <c r="AB273" s="247"/>
      <c r="AC273" s="247"/>
      <c r="AD273" s="253"/>
      <c r="AT273" s="254" t="s">
        <v>172</v>
      </c>
      <c r="AU273" s="254" t="s">
        <v>112</v>
      </c>
      <c r="AV273" s="11" t="s">
        <v>112</v>
      </c>
      <c r="AW273" s="11" t="s">
        <v>7</v>
      </c>
      <c r="AX273" s="11" t="s">
        <v>82</v>
      </c>
      <c r="AY273" s="254" t="s">
        <v>164</v>
      </c>
    </row>
    <row r="274" s="11" customFormat="1" ht="16.5" customHeight="1">
      <c r="B274" s="246"/>
      <c r="C274" s="247"/>
      <c r="D274" s="247"/>
      <c r="E274" s="248" t="s">
        <v>23</v>
      </c>
      <c r="F274" s="249" t="s">
        <v>401</v>
      </c>
      <c r="G274" s="247"/>
      <c r="H274" s="247"/>
      <c r="I274" s="247"/>
      <c r="J274" s="247"/>
      <c r="K274" s="250">
        <v>5.3499999999999996</v>
      </c>
      <c r="L274" s="247"/>
      <c r="M274" s="247"/>
      <c r="N274" s="247"/>
      <c r="O274" s="247"/>
      <c r="P274" s="247"/>
      <c r="Q274" s="247"/>
      <c r="R274" s="251"/>
      <c r="T274" s="252"/>
      <c r="U274" s="247"/>
      <c r="V274" s="247"/>
      <c r="W274" s="247"/>
      <c r="X274" s="247"/>
      <c r="Y274" s="247"/>
      <c r="Z274" s="247"/>
      <c r="AA274" s="247"/>
      <c r="AB274" s="247"/>
      <c r="AC274" s="247"/>
      <c r="AD274" s="253"/>
      <c r="AT274" s="254" t="s">
        <v>172</v>
      </c>
      <c r="AU274" s="254" t="s">
        <v>112</v>
      </c>
      <c r="AV274" s="11" t="s">
        <v>112</v>
      </c>
      <c r="AW274" s="11" t="s">
        <v>7</v>
      </c>
      <c r="AX274" s="11" t="s">
        <v>82</v>
      </c>
      <c r="AY274" s="254" t="s">
        <v>164</v>
      </c>
    </row>
    <row r="275" s="10" customFormat="1" ht="16.5" customHeight="1">
      <c r="B275" s="236"/>
      <c r="C275" s="237"/>
      <c r="D275" s="237"/>
      <c r="E275" s="238" t="s">
        <v>23</v>
      </c>
      <c r="F275" s="245" t="s">
        <v>402</v>
      </c>
      <c r="G275" s="237"/>
      <c r="H275" s="237"/>
      <c r="I275" s="237"/>
      <c r="J275" s="237"/>
      <c r="K275" s="238" t="s">
        <v>23</v>
      </c>
      <c r="L275" s="237"/>
      <c r="M275" s="237"/>
      <c r="N275" s="237"/>
      <c r="O275" s="237"/>
      <c r="P275" s="237"/>
      <c r="Q275" s="237"/>
      <c r="R275" s="241"/>
      <c r="T275" s="242"/>
      <c r="U275" s="237"/>
      <c r="V275" s="237"/>
      <c r="W275" s="237"/>
      <c r="X275" s="237"/>
      <c r="Y275" s="237"/>
      <c r="Z275" s="237"/>
      <c r="AA275" s="237"/>
      <c r="AB275" s="237"/>
      <c r="AC275" s="237"/>
      <c r="AD275" s="243"/>
      <c r="AT275" s="244" t="s">
        <v>172</v>
      </c>
      <c r="AU275" s="244" t="s">
        <v>112</v>
      </c>
      <c r="AV275" s="10" t="s">
        <v>90</v>
      </c>
      <c r="AW275" s="10" t="s">
        <v>7</v>
      </c>
      <c r="AX275" s="10" t="s">
        <v>82</v>
      </c>
      <c r="AY275" s="244" t="s">
        <v>164</v>
      </c>
    </row>
    <row r="276" s="11" customFormat="1" ht="16.5" customHeight="1">
      <c r="B276" s="246"/>
      <c r="C276" s="247"/>
      <c r="D276" s="247"/>
      <c r="E276" s="248" t="s">
        <v>23</v>
      </c>
      <c r="F276" s="249" t="s">
        <v>403</v>
      </c>
      <c r="G276" s="247"/>
      <c r="H276" s="247"/>
      <c r="I276" s="247"/>
      <c r="J276" s="247"/>
      <c r="K276" s="250">
        <v>7.4000000000000004</v>
      </c>
      <c r="L276" s="247"/>
      <c r="M276" s="247"/>
      <c r="N276" s="247"/>
      <c r="O276" s="247"/>
      <c r="P276" s="247"/>
      <c r="Q276" s="247"/>
      <c r="R276" s="251"/>
      <c r="T276" s="252"/>
      <c r="U276" s="247"/>
      <c r="V276" s="247"/>
      <c r="W276" s="247"/>
      <c r="X276" s="247"/>
      <c r="Y276" s="247"/>
      <c r="Z276" s="247"/>
      <c r="AA276" s="247"/>
      <c r="AB276" s="247"/>
      <c r="AC276" s="247"/>
      <c r="AD276" s="253"/>
      <c r="AT276" s="254" t="s">
        <v>172</v>
      </c>
      <c r="AU276" s="254" t="s">
        <v>112</v>
      </c>
      <c r="AV276" s="11" t="s">
        <v>112</v>
      </c>
      <c r="AW276" s="11" t="s">
        <v>7</v>
      </c>
      <c r="AX276" s="11" t="s">
        <v>82</v>
      </c>
      <c r="AY276" s="254" t="s">
        <v>164</v>
      </c>
    </row>
    <row r="277" s="10" customFormat="1" ht="16.5" customHeight="1">
      <c r="B277" s="236"/>
      <c r="C277" s="237"/>
      <c r="D277" s="237"/>
      <c r="E277" s="238" t="s">
        <v>23</v>
      </c>
      <c r="F277" s="245" t="s">
        <v>404</v>
      </c>
      <c r="G277" s="237"/>
      <c r="H277" s="237"/>
      <c r="I277" s="237"/>
      <c r="J277" s="237"/>
      <c r="K277" s="238" t="s">
        <v>23</v>
      </c>
      <c r="L277" s="237"/>
      <c r="M277" s="237"/>
      <c r="N277" s="237"/>
      <c r="O277" s="237"/>
      <c r="P277" s="237"/>
      <c r="Q277" s="237"/>
      <c r="R277" s="241"/>
      <c r="T277" s="242"/>
      <c r="U277" s="237"/>
      <c r="V277" s="237"/>
      <c r="W277" s="237"/>
      <c r="X277" s="237"/>
      <c r="Y277" s="237"/>
      <c r="Z277" s="237"/>
      <c r="AA277" s="237"/>
      <c r="AB277" s="237"/>
      <c r="AC277" s="237"/>
      <c r="AD277" s="243"/>
      <c r="AT277" s="244" t="s">
        <v>172</v>
      </c>
      <c r="AU277" s="244" t="s">
        <v>112</v>
      </c>
      <c r="AV277" s="10" t="s">
        <v>90</v>
      </c>
      <c r="AW277" s="10" t="s">
        <v>7</v>
      </c>
      <c r="AX277" s="10" t="s">
        <v>82</v>
      </c>
      <c r="AY277" s="244" t="s">
        <v>164</v>
      </c>
    </row>
    <row r="278" s="11" customFormat="1" ht="16.5" customHeight="1">
      <c r="B278" s="246"/>
      <c r="C278" s="247"/>
      <c r="D278" s="247"/>
      <c r="E278" s="248" t="s">
        <v>23</v>
      </c>
      <c r="F278" s="249" t="s">
        <v>405</v>
      </c>
      <c r="G278" s="247"/>
      <c r="H278" s="247"/>
      <c r="I278" s="247"/>
      <c r="J278" s="247"/>
      <c r="K278" s="250">
        <v>14.800000000000001</v>
      </c>
      <c r="L278" s="247"/>
      <c r="M278" s="247"/>
      <c r="N278" s="247"/>
      <c r="O278" s="247"/>
      <c r="P278" s="247"/>
      <c r="Q278" s="247"/>
      <c r="R278" s="251"/>
      <c r="T278" s="252"/>
      <c r="U278" s="247"/>
      <c r="V278" s="247"/>
      <c r="W278" s="247"/>
      <c r="X278" s="247"/>
      <c r="Y278" s="247"/>
      <c r="Z278" s="247"/>
      <c r="AA278" s="247"/>
      <c r="AB278" s="247"/>
      <c r="AC278" s="247"/>
      <c r="AD278" s="253"/>
      <c r="AT278" s="254" t="s">
        <v>172</v>
      </c>
      <c r="AU278" s="254" t="s">
        <v>112</v>
      </c>
      <c r="AV278" s="11" t="s">
        <v>112</v>
      </c>
      <c r="AW278" s="11" t="s">
        <v>7</v>
      </c>
      <c r="AX278" s="11" t="s">
        <v>82</v>
      </c>
      <c r="AY278" s="254" t="s">
        <v>164</v>
      </c>
    </row>
    <row r="279" s="12" customFormat="1" ht="16.5" customHeight="1">
      <c r="B279" s="255"/>
      <c r="C279" s="256"/>
      <c r="D279" s="256"/>
      <c r="E279" s="257" t="s">
        <v>23</v>
      </c>
      <c r="F279" s="258" t="s">
        <v>176</v>
      </c>
      <c r="G279" s="256"/>
      <c r="H279" s="256"/>
      <c r="I279" s="256"/>
      <c r="J279" s="256"/>
      <c r="K279" s="259">
        <v>41.75</v>
      </c>
      <c r="L279" s="256"/>
      <c r="M279" s="256"/>
      <c r="N279" s="256"/>
      <c r="O279" s="256"/>
      <c r="P279" s="256"/>
      <c r="Q279" s="256"/>
      <c r="R279" s="260"/>
      <c r="T279" s="261"/>
      <c r="U279" s="256"/>
      <c r="V279" s="256"/>
      <c r="W279" s="256"/>
      <c r="X279" s="256"/>
      <c r="Y279" s="256"/>
      <c r="Z279" s="256"/>
      <c r="AA279" s="256"/>
      <c r="AB279" s="256"/>
      <c r="AC279" s="256"/>
      <c r="AD279" s="262"/>
      <c r="AT279" s="263" t="s">
        <v>172</v>
      </c>
      <c r="AU279" s="263" t="s">
        <v>112</v>
      </c>
      <c r="AV279" s="12" t="s">
        <v>169</v>
      </c>
      <c r="AW279" s="12" t="s">
        <v>7</v>
      </c>
      <c r="AX279" s="12" t="s">
        <v>90</v>
      </c>
      <c r="AY279" s="263" t="s">
        <v>164</v>
      </c>
    </row>
    <row r="280" s="1" customFormat="1" ht="38.25" customHeight="1">
      <c r="B280" s="48"/>
      <c r="C280" s="225" t="s">
        <v>406</v>
      </c>
      <c r="D280" s="225" t="s">
        <v>165</v>
      </c>
      <c r="E280" s="226" t="s">
        <v>407</v>
      </c>
      <c r="F280" s="227" t="s">
        <v>408</v>
      </c>
      <c r="G280" s="227"/>
      <c r="H280" s="227"/>
      <c r="I280" s="227"/>
      <c r="J280" s="228" t="s">
        <v>184</v>
      </c>
      <c r="K280" s="229">
        <v>23</v>
      </c>
      <c r="L280" s="230">
        <v>0</v>
      </c>
      <c r="M280" s="230">
        <v>0</v>
      </c>
      <c r="N280" s="231"/>
      <c r="O280" s="231"/>
      <c r="P280" s="232">
        <f>ROUND(V280*K280,2)</f>
        <v>0</v>
      </c>
      <c r="Q280" s="232"/>
      <c r="R280" s="50"/>
      <c r="T280" s="233" t="s">
        <v>23</v>
      </c>
      <c r="U280" s="58" t="s">
        <v>45</v>
      </c>
      <c r="V280" s="165">
        <f>L280+M280</f>
        <v>0</v>
      </c>
      <c r="W280" s="165">
        <f>ROUND(L280*K280,2)</f>
        <v>0</v>
      </c>
      <c r="X280" s="165">
        <f>ROUND(M280*K280,2)</f>
        <v>0</v>
      </c>
      <c r="Y280" s="49"/>
      <c r="Z280" s="234">
        <f>Y280*K280</f>
        <v>0</v>
      </c>
      <c r="AA280" s="234">
        <v>6.9999999999999994E-05</v>
      </c>
      <c r="AB280" s="234">
        <f>AA280*K280</f>
        <v>0.0016099999999999999</v>
      </c>
      <c r="AC280" s="234">
        <v>0</v>
      </c>
      <c r="AD280" s="235">
        <f>AC280*K280</f>
        <v>0</v>
      </c>
      <c r="AR280" s="23" t="s">
        <v>220</v>
      </c>
      <c r="AT280" s="23" t="s">
        <v>165</v>
      </c>
      <c r="AU280" s="23" t="s">
        <v>112</v>
      </c>
      <c r="AY280" s="23" t="s">
        <v>164</v>
      </c>
      <c r="BE280" s="145">
        <f>IF(U280="základní",P280,0)</f>
        <v>0</v>
      </c>
      <c r="BF280" s="145">
        <f>IF(U280="snížená",P280,0)</f>
        <v>0</v>
      </c>
      <c r="BG280" s="145">
        <f>IF(U280="zákl. přenesená",P280,0)</f>
        <v>0</v>
      </c>
      <c r="BH280" s="145">
        <f>IF(U280="sníž. přenesená",P280,0)</f>
        <v>0</v>
      </c>
      <c r="BI280" s="145">
        <f>IF(U280="nulová",P280,0)</f>
        <v>0</v>
      </c>
      <c r="BJ280" s="23" t="s">
        <v>90</v>
      </c>
      <c r="BK280" s="145">
        <f>ROUND(V280*K280,2)</f>
        <v>0</v>
      </c>
      <c r="BL280" s="23" t="s">
        <v>220</v>
      </c>
      <c r="BM280" s="23" t="s">
        <v>409</v>
      </c>
    </row>
    <row r="281" s="10" customFormat="1" ht="16.5" customHeight="1">
      <c r="B281" s="236"/>
      <c r="C281" s="237"/>
      <c r="D281" s="237"/>
      <c r="E281" s="238" t="s">
        <v>23</v>
      </c>
      <c r="F281" s="239" t="s">
        <v>410</v>
      </c>
      <c r="G281" s="240"/>
      <c r="H281" s="240"/>
      <c r="I281" s="240"/>
      <c r="J281" s="237"/>
      <c r="K281" s="238" t="s">
        <v>23</v>
      </c>
      <c r="L281" s="237"/>
      <c r="M281" s="237"/>
      <c r="N281" s="237"/>
      <c r="O281" s="237"/>
      <c r="P281" s="237"/>
      <c r="Q281" s="237"/>
      <c r="R281" s="241"/>
      <c r="T281" s="242"/>
      <c r="U281" s="237"/>
      <c r="V281" s="237"/>
      <c r="W281" s="237"/>
      <c r="X281" s="237"/>
      <c r="Y281" s="237"/>
      <c r="Z281" s="237"/>
      <c r="AA281" s="237"/>
      <c r="AB281" s="237"/>
      <c r="AC281" s="237"/>
      <c r="AD281" s="243"/>
      <c r="AT281" s="244" t="s">
        <v>172</v>
      </c>
      <c r="AU281" s="244" t="s">
        <v>112</v>
      </c>
      <c r="AV281" s="10" t="s">
        <v>90</v>
      </c>
      <c r="AW281" s="10" t="s">
        <v>7</v>
      </c>
      <c r="AX281" s="10" t="s">
        <v>82</v>
      </c>
      <c r="AY281" s="244" t="s">
        <v>164</v>
      </c>
    </row>
    <row r="282" s="11" customFormat="1" ht="16.5" customHeight="1">
      <c r="B282" s="246"/>
      <c r="C282" s="247"/>
      <c r="D282" s="247"/>
      <c r="E282" s="248" t="s">
        <v>23</v>
      </c>
      <c r="F282" s="249" t="s">
        <v>411</v>
      </c>
      <c r="G282" s="247"/>
      <c r="H282" s="247"/>
      <c r="I282" s="247"/>
      <c r="J282" s="247"/>
      <c r="K282" s="250">
        <v>3.6000000000000001</v>
      </c>
      <c r="L282" s="247"/>
      <c r="M282" s="247"/>
      <c r="N282" s="247"/>
      <c r="O282" s="247"/>
      <c r="P282" s="247"/>
      <c r="Q282" s="247"/>
      <c r="R282" s="251"/>
      <c r="T282" s="252"/>
      <c r="U282" s="247"/>
      <c r="V282" s="247"/>
      <c r="W282" s="247"/>
      <c r="X282" s="247"/>
      <c r="Y282" s="247"/>
      <c r="Z282" s="247"/>
      <c r="AA282" s="247"/>
      <c r="AB282" s="247"/>
      <c r="AC282" s="247"/>
      <c r="AD282" s="253"/>
      <c r="AT282" s="254" t="s">
        <v>172</v>
      </c>
      <c r="AU282" s="254" t="s">
        <v>112</v>
      </c>
      <c r="AV282" s="11" t="s">
        <v>112</v>
      </c>
      <c r="AW282" s="11" t="s">
        <v>7</v>
      </c>
      <c r="AX282" s="11" t="s">
        <v>82</v>
      </c>
      <c r="AY282" s="254" t="s">
        <v>164</v>
      </c>
    </row>
    <row r="283" s="10" customFormat="1" ht="16.5" customHeight="1">
      <c r="B283" s="236"/>
      <c r="C283" s="237"/>
      <c r="D283" s="237"/>
      <c r="E283" s="238" t="s">
        <v>23</v>
      </c>
      <c r="F283" s="245" t="s">
        <v>412</v>
      </c>
      <c r="G283" s="237"/>
      <c r="H283" s="237"/>
      <c r="I283" s="237"/>
      <c r="J283" s="237"/>
      <c r="K283" s="238" t="s">
        <v>23</v>
      </c>
      <c r="L283" s="237"/>
      <c r="M283" s="237"/>
      <c r="N283" s="237"/>
      <c r="O283" s="237"/>
      <c r="P283" s="237"/>
      <c r="Q283" s="237"/>
      <c r="R283" s="241"/>
      <c r="T283" s="242"/>
      <c r="U283" s="237"/>
      <c r="V283" s="237"/>
      <c r="W283" s="237"/>
      <c r="X283" s="237"/>
      <c r="Y283" s="237"/>
      <c r="Z283" s="237"/>
      <c r="AA283" s="237"/>
      <c r="AB283" s="237"/>
      <c r="AC283" s="237"/>
      <c r="AD283" s="243"/>
      <c r="AT283" s="244" t="s">
        <v>172</v>
      </c>
      <c r="AU283" s="244" t="s">
        <v>112</v>
      </c>
      <c r="AV283" s="10" t="s">
        <v>90</v>
      </c>
      <c r="AW283" s="10" t="s">
        <v>7</v>
      </c>
      <c r="AX283" s="10" t="s">
        <v>82</v>
      </c>
      <c r="AY283" s="244" t="s">
        <v>164</v>
      </c>
    </row>
    <row r="284" s="10" customFormat="1" ht="16.5" customHeight="1">
      <c r="B284" s="236"/>
      <c r="C284" s="237"/>
      <c r="D284" s="237"/>
      <c r="E284" s="238" t="s">
        <v>23</v>
      </c>
      <c r="F284" s="245" t="s">
        <v>413</v>
      </c>
      <c r="G284" s="237"/>
      <c r="H284" s="237"/>
      <c r="I284" s="237"/>
      <c r="J284" s="237"/>
      <c r="K284" s="238" t="s">
        <v>23</v>
      </c>
      <c r="L284" s="237"/>
      <c r="M284" s="237"/>
      <c r="N284" s="237"/>
      <c r="O284" s="237"/>
      <c r="P284" s="237"/>
      <c r="Q284" s="237"/>
      <c r="R284" s="241"/>
      <c r="T284" s="242"/>
      <c r="U284" s="237"/>
      <c r="V284" s="237"/>
      <c r="W284" s="237"/>
      <c r="X284" s="237"/>
      <c r="Y284" s="237"/>
      <c r="Z284" s="237"/>
      <c r="AA284" s="237"/>
      <c r="AB284" s="237"/>
      <c r="AC284" s="237"/>
      <c r="AD284" s="243"/>
      <c r="AT284" s="244" t="s">
        <v>172</v>
      </c>
      <c r="AU284" s="244" t="s">
        <v>112</v>
      </c>
      <c r="AV284" s="10" t="s">
        <v>90</v>
      </c>
      <c r="AW284" s="10" t="s">
        <v>7</v>
      </c>
      <c r="AX284" s="10" t="s">
        <v>82</v>
      </c>
      <c r="AY284" s="244" t="s">
        <v>164</v>
      </c>
    </row>
    <row r="285" s="11" customFormat="1" ht="16.5" customHeight="1">
      <c r="B285" s="246"/>
      <c r="C285" s="247"/>
      <c r="D285" s="247"/>
      <c r="E285" s="248" t="s">
        <v>23</v>
      </c>
      <c r="F285" s="249" t="s">
        <v>414</v>
      </c>
      <c r="G285" s="247"/>
      <c r="H285" s="247"/>
      <c r="I285" s="247"/>
      <c r="J285" s="247"/>
      <c r="K285" s="250">
        <v>14</v>
      </c>
      <c r="L285" s="247"/>
      <c r="M285" s="247"/>
      <c r="N285" s="247"/>
      <c r="O285" s="247"/>
      <c r="P285" s="247"/>
      <c r="Q285" s="247"/>
      <c r="R285" s="251"/>
      <c r="T285" s="252"/>
      <c r="U285" s="247"/>
      <c r="V285" s="247"/>
      <c r="W285" s="247"/>
      <c r="X285" s="247"/>
      <c r="Y285" s="247"/>
      <c r="Z285" s="247"/>
      <c r="AA285" s="247"/>
      <c r="AB285" s="247"/>
      <c r="AC285" s="247"/>
      <c r="AD285" s="253"/>
      <c r="AT285" s="254" t="s">
        <v>172</v>
      </c>
      <c r="AU285" s="254" t="s">
        <v>112</v>
      </c>
      <c r="AV285" s="11" t="s">
        <v>112</v>
      </c>
      <c r="AW285" s="11" t="s">
        <v>7</v>
      </c>
      <c r="AX285" s="11" t="s">
        <v>82</v>
      </c>
      <c r="AY285" s="254" t="s">
        <v>164</v>
      </c>
    </row>
    <row r="286" s="10" customFormat="1" ht="16.5" customHeight="1">
      <c r="B286" s="236"/>
      <c r="C286" s="237"/>
      <c r="D286" s="237"/>
      <c r="E286" s="238" t="s">
        <v>23</v>
      </c>
      <c r="F286" s="245" t="s">
        <v>415</v>
      </c>
      <c r="G286" s="237"/>
      <c r="H286" s="237"/>
      <c r="I286" s="237"/>
      <c r="J286" s="237"/>
      <c r="K286" s="238" t="s">
        <v>23</v>
      </c>
      <c r="L286" s="237"/>
      <c r="M286" s="237"/>
      <c r="N286" s="237"/>
      <c r="O286" s="237"/>
      <c r="P286" s="237"/>
      <c r="Q286" s="237"/>
      <c r="R286" s="241"/>
      <c r="T286" s="242"/>
      <c r="U286" s="237"/>
      <c r="V286" s="237"/>
      <c r="W286" s="237"/>
      <c r="X286" s="237"/>
      <c r="Y286" s="237"/>
      <c r="Z286" s="237"/>
      <c r="AA286" s="237"/>
      <c r="AB286" s="237"/>
      <c r="AC286" s="237"/>
      <c r="AD286" s="243"/>
      <c r="AT286" s="244" t="s">
        <v>172</v>
      </c>
      <c r="AU286" s="244" t="s">
        <v>112</v>
      </c>
      <c r="AV286" s="10" t="s">
        <v>90</v>
      </c>
      <c r="AW286" s="10" t="s">
        <v>7</v>
      </c>
      <c r="AX286" s="10" t="s">
        <v>82</v>
      </c>
      <c r="AY286" s="244" t="s">
        <v>164</v>
      </c>
    </row>
    <row r="287" s="11" customFormat="1" ht="16.5" customHeight="1">
      <c r="B287" s="246"/>
      <c r="C287" s="247"/>
      <c r="D287" s="247"/>
      <c r="E287" s="248" t="s">
        <v>23</v>
      </c>
      <c r="F287" s="249" t="s">
        <v>416</v>
      </c>
      <c r="G287" s="247"/>
      <c r="H287" s="247"/>
      <c r="I287" s="247"/>
      <c r="J287" s="247"/>
      <c r="K287" s="250">
        <v>4.2000000000000002</v>
      </c>
      <c r="L287" s="247"/>
      <c r="M287" s="247"/>
      <c r="N287" s="247"/>
      <c r="O287" s="247"/>
      <c r="P287" s="247"/>
      <c r="Q287" s="247"/>
      <c r="R287" s="251"/>
      <c r="T287" s="252"/>
      <c r="U287" s="247"/>
      <c r="V287" s="247"/>
      <c r="W287" s="247"/>
      <c r="X287" s="247"/>
      <c r="Y287" s="247"/>
      <c r="Z287" s="247"/>
      <c r="AA287" s="247"/>
      <c r="AB287" s="247"/>
      <c r="AC287" s="247"/>
      <c r="AD287" s="253"/>
      <c r="AT287" s="254" t="s">
        <v>172</v>
      </c>
      <c r="AU287" s="254" t="s">
        <v>112</v>
      </c>
      <c r="AV287" s="11" t="s">
        <v>112</v>
      </c>
      <c r="AW287" s="11" t="s">
        <v>7</v>
      </c>
      <c r="AX287" s="11" t="s">
        <v>82</v>
      </c>
      <c r="AY287" s="254" t="s">
        <v>164</v>
      </c>
    </row>
    <row r="288" s="10" customFormat="1" ht="16.5" customHeight="1">
      <c r="B288" s="236"/>
      <c r="C288" s="237"/>
      <c r="D288" s="237"/>
      <c r="E288" s="238" t="s">
        <v>23</v>
      </c>
      <c r="F288" s="245" t="s">
        <v>417</v>
      </c>
      <c r="G288" s="237"/>
      <c r="H288" s="237"/>
      <c r="I288" s="237"/>
      <c r="J288" s="237"/>
      <c r="K288" s="238" t="s">
        <v>23</v>
      </c>
      <c r="L288" s="237"/>
      <c r="M288" s="237"/>
      <c r="N288" s="237"/>
      <c r="O288" s="237"/>
      <c r="P288" s="237"/>
      <c r="Q288" s="237"/>
      <c r="R288" s="241"/>
      <c r="T288" s="242"/>
      <c r="U288" s="237"/>
      <c r="V288" s="237"/>
      <c r="W288" s="237"/>
      <c r="X288" s="237"/>
      <c r="Y288" s="237"/>
      <c r="Z288" s="237"/>
      <c r="AA288" s="237"/>
      <c r="AB288" s="237"/>
      <c r="AC288" s="237"/>
      <c r="AD288" s="243"/>
      <c r="AT288" s="244" t="s">
        <v>172</v>
      </c>
      <c r="AU288" s="244" t="s">
        <v>112</v>
      </c>
      <c r="AV288" s="10" t="s">
        <v>90</v>
      </c>
      <c r="AW288" s="10" t="s">
        <v>7</v>
      </c>
      <c r="AX288" s="10" t="s">
        <v>82</v>
      </c>
      <c r="AY288" s="244" t="s">
        <v>164</v>
      </c>
    </row>
    <row r="289" s="11" customFormat="1" ht="16.5" customHeight="1">
      <c r="B289" s="246"/>
      <c r="C289" s="247"/>
      <c r="D289" s="247"/>
      <c r="E289" s="248" t="s">
        <v>23</v>
      </c>
      <c r="F289" s="249" t="s">
        <v>418</v>
      </c>
      <c r="G289" s="247"/>
      <c r="H289" s="247"/>
      <c r="I289" s="247"/>
      <c r="J289" s="247"/>
      <c r="K289" s="250">
        <v>1.2</v>
      </c>
      <c r="L289" s="247"/>
      <c r="M289" s="247"/>
      <c r="N289" s="247"/>
      <c r="O289" s="247"/>
      <c r="P289" s="247"/>
      <c r="Q289" s="247"/>
      <c r="R289" s="251"/>
      <c r="T289" s="252"/>
      <c r="U289" s="247"/>
      <c r="V289" s="247"/>
      <c r="W289" s="247"/>
      <c r="X289" s="247"/>
      <c r="Y289" s="247"/>
      <c r="Z289" s="247"/>
      <c r="AA289" s="247"/>
      <c r="AB289" s="247"/>
      <c r="AC289" s="247"/>
      <c r="AD289" s="253"/>
      <c r="AT289" s="254" t="s">
        <v>172</v>
      </c>
      <c r="AU289" s="254" t="s">
        <v>112</v>
      </c>
      <c r="AV289" s="11" t="s">
        <v>112</v>
      </c>
      <c r="AW289" s="11" t="s">
        <v>7</v>
      </c>
      <c r="AX289" s="11" t="s">
        <v>82</v>
      </c>
      <c r="AY289" s="254" t="s">
        <v>164</v>
      </c>
    </row>
    <row r="290" s="12" customFormat="1" ht="16.5" customHeight="1">
      <c r="B290" s="255"/>
      <c r="C290" s="256"/>
      <c r="D290" s="256"/>
      <c r="E290" s="257" t="s">
        <v>23</v>
      </c>
      <c r="F290" s="258" t="s">
        <v>176</v>
      </c>
      <c r="G290" s="256"/>
      <c r="H290" s="256"/>
      <c r="I290" s="256"/>
      <c r="J290" s="256"/>
      <c r="K290" s="259">
        <v>23</v>
      </c>
      <c r="L290" s="256"/>
      <c r="M290" s="256"/>
      <c r="N290" s="256"/>
      <c r="O290" s="256"/>
      <c r="P290" s="256"/>
      <c r="Q290" s="256"/>
      <c r="R290" s="260"/>
      <c r="T290" s="261"/>
      <c r="U290" s="256"/>
      <c r="V290" s="256"/>
      <c r="W290" s="256"/>
      <c r="X290" s="256"/>
      <c r="Y290" s="256"/>
      <c r="Z290" s="256"/>
      <c r="AA290" s="256"/>
      <c r="AB290" s="256"/>
      <c r="AC290" s="256"/>
      <c r="AD290" s="262"/>
      <c r="AT290" s="263" t="s">
        <v>172</v>
      </c>
      <c r="AU290" s="263" t="s">
        <v>112</v>
      </c>
      <c r="AV290" s="12" t="s">
        <v>169</v>
      </c>
      <c r="AW290" s="12" t="s">
        <v>7</v>
      </c>
      <c r="AX290" s="12" t="s">
        <v>90</v>
      </c>
      <c r="AY290" s="263" t="s">
        <v>164</v>
      </c>
    </row>
    <row r="291" s="1" customFormat="1" ht="38.25" customHeight="1">
      <c r="B291" s="48"/>
      <c r="C291" s="225" t="s">
        <v>419</v>
      </c>
      <c r="D291" s="225" t="s">
        <v>165</v>
      </c>
      <c r="E291" s="226" t="s">
        <v>420</v>
      </c>
      <c r="F291" s="227" t="s">
        <v>421</v>
      </c>
      <c r="G291" s="227"/>
      <c r="H291" s="227"/>
      <c r="I291" s="227"/>
      <c r="J291" s="228" t="s">
        <v>184</v>
      </c>
      <c r="K291" s="229">
        <v>44.899999999999999</v>
      </c>
      <c r="L291" s="230">
        <v>0</v>
      </c>
      <c r="M291" s="230">
        <v>0</v>
      </c>
      <c r="N291" s="231"/>
      <c r="O291" s="231"/>
      <c r="P291" s="232">
        <f>ROUND(V291*K291,2)</f>
        <v>0</v>
      </c>
      <c r="Q291" s="232"/>
      <c r="R291" s="50"/>
      <c r="T291" s="233" t="s">
        <v>23</v>
      </c>
      <c r="U291" s="58" t="s">
        <v>45</v>
      </c>
      <c r="V291" s="165">
        <f>L291+M291</f>
        <v>0</v>
      </c>
      <c r="W291" s="165">
        <f>ROUND(L291*K291,2)</f>
        <v>0</v>
      </c>
      <c r="X291" s="165">
        <f>ROUND(M291*K291,2)</f>
        <v>0</v>
      </c>
      <c r="Y291" s="49"/>
      <c r="Z291" s="234">
        <f>Y291*K291</f>
        <v>0</v>
      </c>
      <c r="AA291" s="234">
        <v>8.0000000000000007E-05</v>
      </c>
      <c r="AB291" s="234">
        <f>AA291*K291</f>
        <v>0.0035920000000000001</v>
      </c>
      <c r="AC291" s="234">
        <v>0</v>
      </c>
      <c r="AD291" s="235">
        <f>AC291*K291</f>
        <v>0</v>
      </c>
      <c r="AR291" s="23" t="s">
        <v>220</v>
      </c>
      <c r="AT291" s="23" t="s">
        <v>165</v>
      </c>
      <c r="AU291" s="23" t="s">
        <v>112</v>
      </c>
      <c r="AY291" s="23" t="s">
        <v>164</v>
      </c>
      <c r="BE291" s="145">
        <f>IF(U291="základní",P291,0)</f>
        <v>0</v>
      </c>
      <c r="BF291" s="145">
        <f>IF(U291="snížená",P291,0)</f>
        <v>0</v>
      </c>
      <c r="BG291" s="145">
        <f>IF(U291="zákl. přenesená",P291,0)</f>
        <v>0</v>
      </c>
      <c r="BH291" s="145">
        <f>IF(U291="sníž. přenesená",P291,0)</f>
        <v>0</v>
      </c>
      <c r="BI291" s="145">
        <f>IF(U291="nulová",P291,0)</f>
        <v>0</v>
      </c>
      <c r="BJ291" s="23" t="s">
        <v>90</v>
      </c>
      <c r="BK291" s="145">
        <f>ROUND(V291*K291,2)</f>
        <v>0</v>
      </c>
      <c r="BL291" s="23" t="s">
        <v>220</v>
      </c>
      <c r="BM291" s="23" t="s">
        <v>422</v>
      </c>
    </row>
    <row r="292" s="10" customFormat="1" ht="16.5" customHeight="1">
      <c r="B292" s="236"/>
      <c r="C292" s="237"/>
      <c r="D292" s="237"/>
      <c r="E292" s="238" t="s">
        <v>23</v>
      </c>
      <c r="F292" s="239" t="s">
        <v>413</v>
      </c>
      <c r="G292" s="240"/>
      <c r="H292" s="240"/>
      <c r="I292" s="240"/>
      <c r="J292" s="237"/>
      <c r="K292" s="238" t="s">
        <v>23</v>
      </c>
      <c r="L292" s="237"/>
      <c r="M292" s="237"/>
      <c r="N292" s="237"/>
      <c r="O292" s="237"/>
      <c r="P292" s="237"/>
      <c r="Q292" s="237"/>
      <c r="R292" s="241"/>
      <c r="T292" s="242"/>
      <c r="U292" s="237"/>
      <c r="V292" s="237"/>
      <c r="W292" s="237"/>
      <c r="X292" s="237"/>
      <c r="Y292" s="237"/>
      <c r="Z292" s="237"/>
      <c r="AA292" s="237"/>
      <c r="AB292" s="237"/>
      <c r="AC292" s="237"/>
      <c r="AD292" s="243"/>
      <c r="AT292" s="244" t="s">
        <v>172</v>
      </c>
      <c r="AU292" s="244" t="s">
        <v>112</v>
      </c>
      <c r="AV292" s="10" t="s">
        <v>90</v>
      </c>
      <c r="AW292" s="10" t="s">
        <v>7</v>
      </c>
      <c r="AX292" s="10" t="s">
        <v>82</v>
      </c>
      <c r="AY292" s="244" t="s">
        <v>164</v>
      </c>
    </row>
    <row r="293" s="11" customFormat="1" ht="16.5" customHeight="1">
      <c r="B293" s="246"/>
      <c r="C293" s="247"/>
      <c r="D293" s="247"/>
      <c r="E293" s="248" t="s">
        <v>23</v>
      </c>
      <c r="F293" s="249" t="s">
        <v>423</v>
      </c>
      <c r="G293" s="247"/>
      <c r="H293" s="247"/>
      <c r="I293" s="247"/>
      <c r="J293" s="247"/>
      <c r="K293" s="250">
        <v>44.899999999999999</v>
      </c>
      <c r="L293" s="247"/>
      <c r="M293" s="247"/>
      <c r="N293" s="247"/>
      <c r="O293" s="247"/>
      <c r="P293" s="247"/>
      <c r="Q293" s="247"/>
      <c r="R293" s="251"/>
      <c r="T293" s="252"/>
      <c r="U293" s="247"/>
      <c r="V293" s="247"/>
      <c r="W293" s="247"/>
      <c r="X293" s="247"/>
      <c r="Y293" s="247"/>
      <c r="Z293" s="247"/>
      <c r="AA293" s="247"/>
      <c r="AB293" s="247"/>
      <c r="AC293" s="247"/>
      <c r="AD293" s="253"/>
      <c r="AT293" s="254" t="s">
        <v>172</v>
      </c>
      <c r="AU293" s="254" t="s">
        <v>112</v>
      </c>
      <c r="AV293" s="11" t="s">
        <v>112</v>
      </c>
      <c r="AW293" s="11" t="s">
        <v>7</v>
      </c>
      <c r="AX293" s="11" t="s">
        <v>82</v>
      </c>
      <c r="AY293" s="254" t="s">
        <v>164</v>
      </c>
    </row>
    <row r="294" s="1" customFormat="1" ht="38.25" customHeight="1">
      <c r="B294" s="48"/>
      <c r="C294" s="225" t="s">
        <v>424</v>
      </c>
      <c r="D294" s="225" t="s">
        <v>165</v>
      </c>
      <c r="E294" s="226" t="s">
        <v>425</v>
      </c>
      <c r="F294" s="227" t="s">
        <v>426</v>
      </c>
      <c r="G294" s="227"/>
      <c r="H294" s="227"/>
      <c r="I294" s="227"/>
      <c r="J294" s="228" t="s">
        <v>184</v>
      </c>
      <c r="K294" s="229">
        <v>24.949999999999999</v>
      </c>
      <c r="L294" s="230">
        <v>0</v>
      </c>
      <c r="M294" s="230">
        <v>0</v>
      </c>
      <c r="N294" s="231"/>
      <c r="O294" s="231"/>
      <c r="P294" s="232">
        <f>ROUND(V294*K294,2)</f>
        <v>0</v>
      </c>
      <c r="Q294" s="232"/>
      <c r="R294" s="50"/>
      <c r="T294" s="233" t="s">
        <v>23</v>
      </c>
      <c r="U294" s="58" t="s">
        <v>45</v>
      </c>
      <c r="V294" s="165">
        <f>L294+M294</f>
        <v>0</v>
      </c>
      <c r="W294" s="165">
        <f>ROUND(L294*K294,2)</f>
        <v>0</v>
      </c>
      <c r="X294" s="165">
        <f>ROUND(M294*K294,2)</f>
        <v>0</v>
      </c>
      <c r="Y294" s="49"/>
      <c r="Z294" s="234">
        <f>Y294*K294</f>
        <v>0</v>
      </c>
      <c r="AA294" s="234">
        <v>0.00020000000000000001</v>
      </c>
      <c r="AB294" s="234">
        <f>AA294*K294</f>
        <v>0.0049900000000000005</v>
      </c>
      <c r="AC294" s="234">
        <v>0</v>
      </c>
      <c r="AD294" s="235">
        <f>AC294*K294</f>
        <v>0</v>
      </c>
      <c r="AR294" s="23" t="s">
        <v>220</v>
      </c>
      <c r="AT294" s="23" t="s">
        <v>165</v>
      </c>
      <c r="AU294" s="23" t="s">
        <v>112</v>
      </c>
      <c r="AY294" s="23" t="s">
        <v>164</v>
      </c>
      <c r="BE294" s="145">
        <f>IF(U294="základní",P294,0)</f>
        <v>0</v>
      </c>
      <c r="BF294" s="145">
        <f>IF(U294="snížená",P294,0)</f>
        <v>0</v>
      </c>
      <c r="BG294" s="145">
        <f>IF(U294="zákl. přenesená",P294,0)</f>
        <v>0</v>
      </c>
      <c r="BH294" s="145">
        <f>IF(U294="sníž. přenesená",P294,0)</f>
        <v>0</v>
      </c>
      <c r="BI294" s="145">
        <f>IF(U294="nulová",P294,0)</f>
        <v>0</v>
      </c>
      <c r="BJ294" s="23" t="s">
        <v>90</v>
      </c>
      <c r="BK294" s="145">
        <f>ROUND(V294*K294,2)</f>
        <v>0</v>
      </c>
      <c r="BL294" s="23" t="s">
        <v>220</v>
      </c>
      <c r="BM294" s="23" t="s">
        <v>427</v>
      </c>
    </row>
    <row r="295" s="10" customFormat="1" ht="16.5" customHeight="1">
      <c r="B295" s="236"/>
      <c r="C295" s="237"/>
      <c r="D295" s="237"/>
      <c r="E295" s="238" t="s">
        <v>23</v>
      </c>
      <c r="F295" s="239" t="s">
        <v>428</v>
      </c>
      <c r="G295" s="240"/>
      <c r="H295" s="240"/>
      <c r="I295" s="240"/>
      <c r="J295" s="237"/>
      <c r="K295" s="238" t="s">
        <v>23</v>
      </c>
      <c r="L295" s="237"/>
      <c r="M295" s="237"/>
      <c r="N295" s="237"/>
      <c r="O295" s="237"/>
      <c r="P295" s="237"/>
      <c r="Q295" s="237"/>
      <c r="R295" s="241"/>
      <c r="T295" s="242"/>
      <c r="U295" s="237"/>
      <c r="V295" s="237"/>
      <c r="W295" s="237"/>
      <c r="X295" s="237"/>
      <c r="Y295" s="237"/>
      <c r="Z295" s="237"/>
      <c r="AA295" s="237"/>
      <c r="AB295" s="237"/>
      <c r="AC295" s="237"/>
      <c r="AD295" s="243"/>
      <c r="AT295" s="244" t="s">
        <v>172</v>
      </c>
      <c r="AU295" s="244" t="s">
        <v>112</v>
      </c>
      <c r="AV295" s="10" t="s">
        <v>90</v>
      </c>
      <c r="AW295" s="10" t="s">
        <v>7</v>
      </c>
      <c r="AX295" s="10" t="s">
        <v>82</v>
      </c>
      <c r="AY295" s="244" t="s">
        <v>164</v>
      </c>
    </row>
    <row r="296" s="10" customFormat="1" ht="16.5" customHeight="1">
      <c r="B296" s="236"/>
      <c r="C296" s="237"/>
      <c r="D296" s="237"/>
      <c r="E296" s="238" t="s">
        <v>23</v>
      </c>
      <c r="F296" s="245" t="s">
        <v>399</v>
      </c>
      <c r="G296" s="237"/>
      <c r="H296" s="237"/>
      <c r="I296" s="237"/>
      <c r="J296" s="237"/>
      <c r="K296" s="238" t="s">
        <v>23</v>
      </c>
      <c r="L296" s="237"/>
      <c r="M296" s="237"/>
      <c r="N296" s="237"/>
      <c r="O296" s="237"/>
      <c r="P296" s="237"/>
      <c r="Q296" s="237"/>
      <c r="R296" s="241"/>
      <c r="T296" s="242"/>
      <c r="U296" s="237"/>
      <c r="V296" s="237"/>
      <c r="W296" s="237"/>
      <c r="X296" s="237"/>
      <c r="Y296" s="237"/>
      <c r="Z296" s="237"/>
      <c r="AA296" s="237"/>
      <c r="AB296" s="237"/>
      <c r="AC296" s="237"/>
      <c r="AD296" s="243"/>
      <c r="AT296" s="244" t="s">
        <v>172</v>
      </c>
      <c r="AU296" s="244" t="s">
        <v>112</v>
      </c>
      <c r="AV296" s="10" t="s">
        <v>90</v>
      </c>
      <c r="AW296" s="10" t="s">
        <v>7</v>
      </c>
      <c r="AX296" s="10" t="s">
        <v>82</v>
      </c>
      <c r="AY296" s="244" t="s">
        <v>164</v>
      </c>
    </row>
    <row r="297" s="11" customFormat="1" ht="16.5" customHeight="1">
      <c r="B297" s="246"/>
      <c r="C297" s="247"/>
      <c r="D297" s="247"/>
      <c r="E297" s="248" t="s">
        <v>23</v>
      </c>
      <c r="F297" s="249" t="s">
        <v>429</v>
      </c>
      <c r="G297" s="247"/>
      <c r="H297" s="247"/>
      <c r="I297" s="247"/>
      <c r="J297" s="247"/>
      <c r="K297" s="250">
        <v>6.75</v>
      </c>
      <c r="L297" s="247"/>
      <c r="M297" s="247"/>
      <c r="N297" s="247"/>
      <c r="O297" s="247"/>
      <c r="P297" s="247"/>
      <c r="Q297" s="247"/>
      <c r="R297" s="251"/>
      <c r="T297" s="252"/>
      <c r="U297" s="247"/>
      <c r="V297" s="247"/>
      <c r="W297" s="247"/>
      <c r="X297" s="247"/>
      <c r="Y297" s="247"/>
      <c r="Z297" s="247"/>
      <c r="AA297" s="247"/>
      <c r="AB297" s="247"/>
      <c r="AC297" s="247"/>
      <c r="AD297" s="253"/>
      <c r="AT297" s="254" t="s">
        <v>172</v>
      </c>
      <c r="AU297" s="254" t="s">
        <v>112</v>
      </c>
      <c r="AV297" s="11" t="s">
        <v>112</v>
      </c>
      <c r="AW297" s="11" t="s">
        <v>7</v>
      </c>
      <c r="AX297" s="11" t="s">
        <v>82</v>
      </c>
      <c r="AY297" s="254" t="s">
        <v>164</v>
      </c>
    </row>
    <row r="298" s="10" customFormat="1" ht="16.5" customHeight="1">
      <c r="B298" s="236"/>
      <c r="C298" s="237"/>
      <c r="D298" s="237"/>
      <c r="E298" s="238" t="s">
        <v>23</v>
      </c>
      <c r="F298" s="245" t="s">
        <v>402</v>
      </c>
      <c r="G298" s="237"/>
      <c r="H298" s="237"/>
      <c r="I298" s="237"/>
      <c r="J298" s="237"/>
      <c r="K298" s="238" t="s">
        <v>23</v>
      </c>
      <c r="L298" s="237"/>
      <c r="M298" s="237"/>
      <c r="N298" s="237"/>
      <c r="O298" s="237"/>
      <c r="P298" s="237"/>
      <c r="Q298" s="237"/>
      <c r="R298" s="241"/>
      <c r="T298" s="242"/>
      <c r="U298" s="237"/>
      <c r="V298" s="237"/>
      <c r="W298" s="237"/>
      <c r="X298" s="237"/>
      <c r="Y298" s="237"/>
      <c r="Z298" s="237"/>
      <c r="AA298" s="237"/>
      <c r="AB298" s="237"/>
      <c r="AC298" s="237"/>
      <c r="AD298" s="243"/>
      <c r="AT298" s="244" t="s">
        <v>172</v>
      </c>
      <c r="AU298" s="244" t="s">
        <v>112</v>
      </c>
      <c r="AV298" s="10" t="s">
        <v>90</v>
      </c>
      <c r="AW298" s="10" t="s">
        <v>7</v>
      </c>
      <c r="AX298" s="10" t="s">
        <v>82</v>
      </c>
      <c r="AY298" s="244" t="s">
        <v>164</v>
      </c>
    </row>
    <row r="299" s="11" customFormat="1" ht="16.5" customHeight="1">
      <c r="B299" s="246"/>
      <c r="C299" s="247"/>
      <c r="D299" s="247"/>
      <c r="E299" s="248" t="s">
        <v>23</v>
      </c>
      <c r="F299" s="249" t="s">
        <v>403</v>
      </c>
      <c r="G299" s="247"/>
      <c r="H299" s="247"/>
      <c r="I299" s="247"/>
      <c r="J299" s="247"/>
      <c r="K299" s="250">
        <v>7.4000000000000004</v>
      </c>
      <c r="L299" s="247"/>
      <c r="M299" s="247"/>
      <c r="N299" s="247"/>
      <c r="O299" s="247"/>
      <c r="P299" s="247"/>
      <c r="Q299" s="247"/>
      <c r="R299" s="251"/>
      <c r="T299" s="252"/>
      <c r="U299" s="247"/>
      <c r="V299" s="247"/>
      <c r="W299" s="247"/>
      <c r="X299" s="247"/>
      <c r="Y299" s="247"/>
      <c r="Z299" s="247"/>
      <c r="AA299" s="247"/>
      <c r="AB299" s="247"/>
      <c r="AC299" s="247"/>
      <c r="AD299" s="253"/>
      <c r="AT299" s="254" t="s">
        <v>172</v>
      </c>
      <c r="AU299" s="254" t="s">
        <v>112</v>
      </c>
      <c r="AV299" s="11" t="s">
        <v>112</v>
      </c>
      <c r="AW299" s="11" t="s">
        <v>7</v>
      </c>
      <c r="AX299" s="11" t="s">
        <v>82</v>
      </c>
      <c r="AY299" s="254" t="s">
        <v>164</v>
      </c>
    </row>
    <row r="300" s="10" customFormat="1" ht="16.5" customHeight="1">
      <c r="B300" s="236"/>
      <c r="C300" s="237"/>
      <c r="D300" s="237"/>
      <c r="E300" s="238" t="s">
        <v>23</v>
      </c>
      <c r="F300" s="245" t="s">
        <v>404</v>
      </c>
      <c r="G300" s="237"/>
      <c r="H300" s="237"/>
      <c r="I300" s="237"/>
      <c r="J300" s="237"/>
      <c r="K300" s="238" t="s">
        <v>23</v>
      </c>
      <c r="L300" s="237"/>
      <c r="M300" s="237"/>
      <c r="N300" s="237"/>
      <c r="O300" s="237"/>
      <c r="P300" s="237"/>
      <c r="Q300" s="237"/>
      <c r="R300" s="241"/>
      <c r="T300" s="242"/>
      <c r="U300" s="237"/>
      <c r="V300" s="237"/>
      <c r="W300" s="237"/>
      <c r="X300" s="237"/>
      <c r="Y300" s="237"/>
      <c r="Z300" s="237"/>
      <c r="AA300" s="237"/>
      <c r="AB300" s="237"/>
      <c r="AC300" s="237"/>
      <c r="AD300" s="243"/>
      <c r="AT300" s="244" t="s">
        <v>172</v>
      </c>
      <c r="AU300" s="244" t="s">
        <v>112</v>
      </c>
      <c r="AV300" s="10" t="s">
        <v>90</v>
      </c>
      <c r="AW300" s="10" t="s">
        <v>7</v>
      </c>
      <c r="AX300" s="10" t="s">
        <v>82</v>
      </c>
      <c r="AY300" s="244" t="s">
        <v>164</v>
      </c>
    </row>
    <row r="301" s="11" customFormat="1" ht="16.5" customHeight="1">
      <c r="B301" s="246"/>
      <c r="C301" s="247"/>
      <c r="D301" s="247"/>
      <c r="E301" s="248" t="s">
        <v>23</v>
      </c>
      <c r="F301" s="249" t="s">
        <v>430</v>
      </c>
      <c r="G301" s="247"/>
      <c r="H301" s="247"/>
      <c r="I301" s="247"/>
      <c r="J301" s="247"/>
      <c r="K301" s="250">
        <v>10.800000000000001</v>
      </c>
      <c r="L301" s="247"/>
      <c r="M301" s="247"/>
      <c r="N301" s="247"/>
      <c r="O301" s="247"/>
      <c r="P301" s="247"/>
      <c r="Q301" s="247"/>
      <c r="R301" s="251"/>
      <c r="T301" s="252"/>
      <c r="U301" s="247"/>
      <c r="V301" s="247"/>
      <c r="W301" s="247"/>
      <c r="X301" s="247"/>
      <c r="Y301" s="247"/>
      <c r="Z301" s="247"/>
      <c r="AA301" s="247"/>
      <c r="AB301" s="247"/>
      <c r="AC301" s="247"/>
      <c r="AD301" s="253"/>
      <c r="AT301" s="254" t="s">
        <v>172</v>
      </c>
      <c r="AU301" s="254" t="s">
        <v>112</v>
      </c>
      <c r="AV301" s="11" t="s">
        <v>112</v>
      </c>
      <c r="AW301" s="11" t="s">
        <v>7</v>
      </c>
      <c r="AX301" s="11" t="s">
        <v>82</v>
      </c>
      <c r="AY301" s="254" t="s">
        <v>164</v>
      </c>
    </row>
    <row r="302" s="12" customFormat="1" ht="16.5" customHeight="1">
      <c r="B302" s="255"/>
      <c r="C302" s="256"/>
      <c r="D302" s="256"/>
      <c r="E302" s="257" t="s">
        <v>23</v>
      </c>
      <c r="F302" s="258" t="s">
        <v>176</v>
      </c>
      <c r="G302" s="256"/>
      <c r="H302" s="256"/>
      <c r="I302" s="256"/>
      <c r="J302" s="256"/>
      <c r="K302" s="259">
        <v>24.949999999999999</v>
      </c>
      <c r="L302" s="256"/>
      <c r="M302" s="256"/>
      <c r="N302" s="256"/>
      <c r="O302" s="256"/>
      <c r="P302" s="256"/>
      <c r="Q302" s="256"/>
      <c r="R302" s="260"/>
      <c r="T302" s="261"/>
      <c r="U302" s="256"/>
      <c r="V302" s="256"/>
      <c r="W302" s="256"/>
      <c r="X302" s="256"/>
      <c r="Y302" s="256"/>
      <c r="Z302" s="256"/>
      <c r="AA302" s="256"/>
      <c r="AB302" s="256"/>
      <c r="AC302" s="256"/>
      <c r="AD302" s="262"/>
      <c r="AT302" s="263" t="s">
        <v>172</v>
      </c>
      <c r="AU302" s="263" t="s">
        <v>112</v>
      </c>
      <c r="AV302" s="12" t="s">
        <v>169</v>
      </c>
      <c r="AW302" s="12" t="s">
        <v>7</v>
      </c>
      <c r="AX302" s="12" t="s">
        <v>90</v>
      </c>
      <c r="AY302" s="263" t="s">
        <v>164</v>
      </c>
    </row>
    <row r="303" s="1" customFormat="1" ht="38.25" customHeight="1">
      <c r="B303" s="48"/>
      <c r="C303" s="225" t="s">
        <v>431</v>
      </c>
      <c r="D303" s="225" t="s">
        <v>165</v>
      </c>
      <c r="E303" s="226" t="s">
        <v>432</v>
      </c>
      <c r="F303" s="227" t="s">
        <v>433</v>
      </c>
      <c r="G303" s="227"/>
      <c r="H303" s="227"/>
      <c r="I303" s="227"/>
      <c r="J303" s="228" t="s">
        <v>184</v>
      </c>
      <c r="K303" s="229">
        <v>2.7000000000000002</v>
      </c>
      <c r="L303" s="230">
        <v>0</v>
      </c>
      <c r="M303" s="230">
        <v>0</v>
      </c>
      <c r="N303" s="231"/>
      <c r="O303" s="231"/>
      <c r="P303" s="232">
        <f>ROUND(V303*K303,2)</f>
        <v>0</v>
      </c>
      <c r="Q303" s="232"/>
      <c r="R303" s="50"/>
      <c r="T303" s="233" t="s">
        <v>23</v>
      </c>
      <c r="U303" s="58" t="s">
        <v>45</v>
      </c>
      <c r="V303" s="165">
        <f>L303+M303</f>
        <v>0</v>
      </c>
      <c r="W303" s="165">
        <f>ROUND(L303*K303,2)</f>
        <v>0</v>
      </c>
      <c r="X303" s="165">
        <f>ROUND(M303*K303,2)</f>
        <v>0</v>
      </c>
      <c r="Y303" s="49"/>
      <c r="Z303" s="234">
        <f>Y303*K303</f>
        <v>0</v>
      </c>
      <c r="AA303" s="234">
        <v>0.00024000000000000001</v>
      </c>
      <c r="AB303" s="234">
        <f>AA303*K303</f>
        <v>0.00064800000000000003</v>
      </c>
      <c r="AC303" s="234">
        <v>0</v>
      </c>
      <c r="AD303" s="235">
        <f>AC303*K303</f>
        <v>0</v>
      </c>
      <c r="AR303" s="23" t="s">
        <v>220</v>
      </c>
      <c r="AT303" s="23" t="s">
        <v>165</v>
      </c>
      <c r="AU303" s="23" t="s">
        <v>112</v>
      </c>
      <c r="AY303" s="23" t="s">
        <v>164</v>
      </c>
      <c r="BE303" s="145">
        <f>IF(U303="základní",P303,0)</f>
        <v>0</v>
      </c>
      <c r="BF303" s="145">
        <f>IF(U303="snížená",P303,0)</f>
        <v>0</v>
      </c>
      <c r="BG303" s="145">
        <f>IF(U303="zákl. přenesená",P303,0)</f>
        <v>0</v>
      </c>
      <c r="BH303" s="145">
        <f>IF(U303="sníž. přenesená",P303,0)</f>
        <v>0</v>
      </c>
      <c r="BI303" s="145">
        <f>IF(U303="nulová",P303,0)</f>
        <v>0</v>
      </c>
      <c r="BJ303" s="23" t="s">
        <v>90</v>
      </c>
      <c r="BK303" s="145">
        <f>ROUND(V303*K303,2)</f>
        <v>0</v>
      </c>
      <c r="BL303" s="23" t="s">
        <v>220</v>
      </c>
      <c r="BM303" s="23" t="s">
        <v>434</v>
      </c>
    </row>
    <row r="304" s="10" customFormat="1" ht="16.5" customHeight="1">
      <c r="B304" s="236"/>
      <c r="C304" s="237"/>
      <c r="D304" s="237"/>
      <c r="E304" s="238" t="s">
        <v>23</v>
      </c>
      <c r="F304" s="239" t="s">
        <v>435</v>
      </c>
      <c r="G304" s="240"/>
      <c r="H304" s="240"/>
      <c r="I304" s="240"/>
      <c r="J304" s="237"/>
      <c r="K304" s="238" t="s">
        <v>23</v>
      </c>
      <c r="L304" s="237"/>
      <c r="M304" s="237"/>
      <c r="N304" s="237"/>
      <c r="O304" s="237"/>
      <c r="P304" s="237"/>
      <c r="Q304" s="237"/>
      <c r="R304" s="241"/>
      <c r="T304" s="242"/>
      <c r="U304" s="237"/>
      <c r="V304" s="237"/>
      <c r="W304" s="237"/>
      <c r="X304" s="237"/>
      <c r="Y304" s="237"/>
      <c r="Z304" s="237"/>
      <c r="AA304" s="237"/>
      <c r="AB304" s="237"/>
      <c r="AC304" s="237"/>
      <c r="AD304" s="243"/>
      <c r="AT304" s="244" t="s">
        <v>172</v>
      </c>
      <c r="AU304" s="244" t="s">
        <v>112</v>
      </c>
      <c r="AV304" s="10" t="s">
        <v>90</v>
      </c>
      <c r="AW304" s="10" t="s">
        <v>7</v>
      </c>
      <c r="AX304" s="10" t="s">
        <v>82</v>
      </c>
      <c r="AY304" s="244" t="s">
        <v>164</v>
      </c>
    </row>
    <row r="305" s="11" customFormat="1" ht="16.5" customHeight="1">
      <c r="B305" s="246"/>
      <c r="C305" s="247"/>
      <c r="D305" s="247"/>
      <c r="E305" s="248" t="s">
        <v>23</v>
      </c>
      <c r="F305" s="249" t="s">
        <v>436</v>
      </c>
      <c r="G305" s="247"/>
      <c r="H305" s="247"/>
      <c r="I305" s="247"/>
      <c r="J305" s="247"/>
      <c r="K305" s="250">
        <v>2.7000000000000002</v>
      </c>
      <c r="L305" s="247"/>
      <c r="M305" s="247"/>
      <c r="N305" s="247"/>
      <c r="O305" s="247"/>
      <c r="P305" s="247"/>
      <c r="Q305" s="247"/>
      <c r="R305" s="251"/>
      <c r="T305" s="252"/>
      <c r="U305" s="247"/>
      <c r="V305" s="247"/>
      <c r="W305" s="247"/>
      <c r="X305" s="247"/>
      <c r="Y305" s="247"/>
      <c r="Z305" s="247"/>
      <c r="AA305" s="247"/>
      <c r="AB305" s="247"/>
      <c r="AC305" s="247"/>
      <c r="AD305" s="253"/>
      <c r="AT305" s="254" t="s">
        <v>172</v>
      </c>
      <c r="AU305" s="254" t="s">
        <v>112</v>
      </c>
      <c r="AV305" s="11" t="s">
        <v>112</v>
      </c>
      <c r="AW305" s="11" t="s">
        <v>7</v>
      </c>
      <c r="AX305" s="11" t="s">
        <v>82</v>
      </c>
      <c r="AY305" s="254" t="s">
        <v>164</v>
      </c>
    </row>
    <row r="306" s="1" customFormat="1" ht="16.5" customHeight="1">
      <c r="B306" s="48"/>
      <c r="C306" s="225" t="s">
        <v>437</v>
      </c>
      <c r="D306" s="225" t="s">
        <v>165</v>
      </c>
      <c r="E306" s="226" t="s">
        <v>438</v>
      </c>
      <c r="F306" s="227" t="s">
        <v>439</v>
      </c>
      <c r="G306" s="227"/>
      <c r="H306" s="227"/>
      <c r="I306" s="227"/>
      <c r="J306" s="228" t="s">
        <v>179</v>
      </c>
      <c r="K306" s="229">
        <v>52</v>
      </c>
      <c r="L306" s="230">
        <v>0</v>
      </c>
      <c r="M306" s="230">
        <v>0</v>
      </c>
      <c r="N306" s="231"/>
      <c r="O306" s="231"/>
      <c r="P306" s="232">
        <f>ROUND(V306*K306,2)</f>
        <v>0</v>
      </c>
      <c r="Q306" s="232"/>
      <c r="R306" s="50"/>
      <c r="T306" s="233" t="s">
        <v>23</v>
      </c>
      <c r="U306" s="58" t="s">
        <v>45</v>
      </c>
      <c r="V306" s="165">
        <f>L306+M306</f>
        <v>0</v>
      </c>
      <c r="W306" s="165">
        <f>ROUND(L306*K306,2)</f>
        <v>0</v>
      </c>
      <c r="X306" s="165">
        <f>ROUND(M306*K306,2)</f>
        <v>0</v>
      </c>
      <c r="Y306" s="49"/>
      <c r="Z306" s="234">
        <f>Y306*K306</f>
        <v>0</v>
      </c>
      <c r="AA306" s="234">
        <v>0</v>
      </c>
      <c r="AB306" s="234">
        <f>AA306*K306</f>
        <v>0</v>
      </c>
      <c r="AC306" s="234">
        <v>0</v>
      </c>
      <c r="AD306" s="235">
        <f>AC306*K306</f>
        <v>0</v>
      </c>
      <c r="AR306" s="23" t="s">
        <v>220</v>
      </c>
      <c r="AT306" s="23" t="s">
        <v>165</v>
      </c>
      <c r="AU306" s="23" t="s">
        <v>112</v>
      </c>
      <c r="AY306" s="23" t="s">
        <v>164</v>
      </c>
      <c r="BE306" s="145">
        <f>IF(U306="základní",P306,0)</f>
        <v>0</v>
      </c>
      <c r="BF306" s="145">
        <f>IF(U306="snížená",P306,0)</f>
        <v>0</v>
      </c>
      <c r="BG306" s="145">
        <f>IF(U306="zákl. přenesená",P306,0)</f>
        <v>0</v>
      </c>
      <c r="BH306" s="145">
        <f>IF(U306="sníž. přenesená",P306,0)</f>
        <v>0</v>
      </c>
      <c r="BI306" s="145">
        <f>IF(U306="nulová",P306,0)</f>
        <v>0</v>
      </c>
      <c r="BJ306" s="23" t="s">
        <v>90</v>
      </c>
      <c r="BK306" s="145">
        <f>ROUND(V306*K306,2)</f>
        <v>0</v>
      </c>
      <c r="BL306" s="23" t="s">
        <v>220</v>
      </c>
      <c r="BM306" s="23" t="s">
        <v>440</v>
      </c>
    </row>
    <row r="307" s="1" customFormat="1" ht="16.5" customHeight="1">
      <c r="B307" s="48"/>
      <c r="C307" s="225" t="s">
        <v>441</v>
      </c>
      <c r="D307" s="225" t="s">
        <v>165</v>
      </c>
      <c r="E307" s="226" t="s">
        <v>442</v>
      </c>
      <c r="F307" s="227" t="s">
        <v>443</v>
      </c>
      <c r="G307" s="227"/>
      <c r="H307" s="227"/>
      <c r="I307" s="227"/>
      <c r="J307" s="228" t="s">
        <v>179</v>
      </c>
      <c r="K307" s="229">
        <v>2</v>
      </c>
      <c r="L307" s="230">
        <v>0</v>
      </c>
      <c r="M307" s="230">
        <v>0</v>
      </c>
      <c r="N307" s="231"/>
      <c r="O307" s="231"/>
      <c r="P307" s="232">
        <f>ROUND(V307*K307,2)</f>
        <v>0</v>
      </c>
      <c r="Q307" s="232"/>
      <c r="R307" s="50"/>
      <c r="T307" s="233" t="s">
        <v>23</v>
      </c>
      <c r="U307" s="58" t="s">
        <v>45</v>
      </c>
      <c r="V307" s="165">
        <f>L307+M307</f>
        <v>0</v>
      </c>
      <c r="W307" s="165">
        <f>ROUND(L307*K307,2)</f>
        <v>0</v>
      </c>
      <c r="X307" s="165">
        <f>ROUND(M307*K307,2)</f>
        <v>0</v>
      </c>
      <c r="Y307" s="49"/>
      <c r="Z307" s="234">
        <f>Y307*K307</f>
        <v>0</v>
      </c>
      <c r="AA307" s="234">
        <v>0</v>
      </c>
      <c r="AB307" s="234">
        <f>AA307*K307</f>
        <v>0</v>
      </c>
      <c r="AC307" s="234">
        <v>0</v>
      </c>
      <c r="AD307" s="235">
        <f>AC307*K307</f>
        <v>0</v>
      </c>
      <c r="AR307" s="23" t="s">
        <v>220</v>
      </c>
      <c r="AT307" s="23" t="s">
        <v>165</v>
      </c>
      <c r="AU307" s="23" t="s">
        <v>112</v>
      </c>
      <c r="AY307" s="23" t="s">
        <v>164</v>
      </c>
      <c r="BE307" s="145">
        <f>IF(U307="základní",P307,0)</f>
        <v>0</v>
      </c>
      <c r="BF307" s="145">
        <f>IF(U307="snížená",P307,0)</f>
        <v>0</v>
      </c>
      <c r="BG307" s="145">
        <f>IF(U307="zákl. přenesená",P307,0)</f>
        <v>0</v>
      </c>
      <c r="BH307" s="145">
        <f>IF(U307="sníž. přenesená",P307,0)</f>
        <v>0</v>
      </c>
      <c r="BI307" s="145">
        <f>IF(U307="nulová",P307,0)</f>
        <v>0</v>
      </c>
      <c r="BJ307" s="23" t="s">
        <v>90</v>
      </c>
      <c r="BK307" s="145">
        <f>ROUND(V307*K307,2)</f>
        <v>0</v>
      </c>
      <c r="BL307" s="23" t="s">
        <v>220</v>
      </c>
      <c r="BM307" s="23" t="s">
        <v>444</v>
      </c>
    </row>
    <row r="308" s="1" customFormat="1" ht="25.5" customHeight="1">
      <c r="B308" s="48"/>
      <c r="C308" s="225" t="s">
        <v>445</v>
      </c>
      <c r="D308" s="225" t="s">
        <v>165</v>
      </c>
      <c r="E308" s="226" t="s">
        <v>446</v>
      </c>
      <c r="F308" s="227" t="s">
        <v>447</v>
      </c>
      <c r="G308" s="227"/>
      <c r="H308" s="227"/>
      <c r="I308" s="227"/>
      <c r="J308" s="228" t="s">
        <v>179</v>
      </c>
      <c r="K308" s="229">
        <v>3</v>
      </c>
      <c r="L308" s="230">
        <v>0</v>
      </c>
      <c r="M308" s="230">
        <v>0</v>
      </c>
      <c r="N308" s="231"/>
      <c r="O308" s="231"/>
      <c r="P308" s="232">
        <f>ROUND(V308*K308,2)</f>
        <v>0</v>
      </c>
      <c r="Q308" s="232"/>
      <c r="R308" s="50"/>
      <c r="T308" s="233" t="s">
        <v>23</v>
      </c>
      <c r="U308" s="58" t="s">
        <v>45</v>
      </c>
      <c r="V308" s="165">
        <f>L308+M308</f>
        <v>0</v>
      </c>
      <c r="W308" s="165">
        <f>ROUND(L308*K308,2)</f>
        <v>0</v>
      </c>
      <c r="X308" s="165">
        <f>ROUND(M308*K308,2)</f>
        <v>0</v>
      </c>
      <c r="Y308" s="49"/>
      <c r="Z308" s="234">
        <f>Y308*K308</f>
        <v>0</v>
      </c>
      <c r="AA308" s="234">
        <v>0</v>
      </c>
      <c r="AB308" s="234">
        <f>AA308*K308</f>
        <v>0</v>
      </c>
      <c r="AC308" s="234">
        <v>0</v>
      </c>
      <c r="AD308" s="235">
        <f>AC308*K308</f>
        <v>0</v>
      </c>
      <c r="AR308" s="23" t="s">
        <v>220</v>
      </c>
      <c r="AT308" s="23" t="s">
        <v>165</v>
      </c>
      <c r="AU308" s="23" t="s">
        <v>112</v>
      </c>
      <c r="AY308" s="23" t="s">
        <v>164</v>
      </c>
      <c r="BE308" s="145">
        <f>IF(U308="základní",P308,0)</f>
        <v>0</v>
      </c>
      <c r="BF308" s="145">
        <f>IF(U308="snížená",P308,0)</f>
        <v>0</v>
      </c>
      <c r="BG308" s="145">
        <f>IF(U308="zákl. přenesená",P308,0)</f>
        <v>0</v>
      </c>
      <c r="BH308" s="145">
        <f>IF(U308="sníž. přenesená",P308,0)</f>
        <v>0</v>
      </c>
      <c r="BI308" s="145">
        <f>IF(U308="nulová",P308,0)</f>
        <v>0</v>
      </c>
      <c r="BJ308" s="23" t="s">
        <v>90</v>
      </c>
      <c r="BK308" s="145">
        <f>ROUND(V308*K308,2)</f>
        <v>0</v>
      </c>
      <c r="BL308" s="23" t="s">
        <v>220</v>
      </c>
      <c r="BM308" s="23" t="s">
        <v>448</v>
      </c>
    </row>
    <row r="309" s="1" customFormat="1" ht="25.5" customHeight="1">
      <c r="B309" s="48"/>
      <c r="C309" s="225" t="s">
        <v>449</v>
      </c>
      <c r="D309" s="225" t="s">
        <v>165</v>
      </c>
      <c r="E309" s="226" t="s">
        <v>450</v>
      </c>
      <c r="F309" s="227" t="s">
        <v>451</v>
      </c>
      <c r="G309" s="227"/>
      <c r="H309" s="227"/>
      <c r="I309" s="227"/>
      <c r="J309" s="228" t="s">
        <v>179</v>
      </c>
      <c r="K309" s="229">
        <v>25</v>
      </c>
      <c r="L309" s="230">
        <v>0</v>
      </c>
      <c r="M309" s="230">
        <v>0</v>
      </c>
      <c r="N309" s="231"/>
      <c r="O309" s="231"/>
      <c r="P309" s="232">
        <f>ROUND(V309*K309,2)</f>
        <v>0</v>
      </c>
      <c r="Q309" s="232"/>
      <c r="R309" s="50"/>
      <c r="T309" s="233" t="s">
        <v>23</v>
      </c>
      <c r="U309" s="58" t="s">
        <v>45</v>
      </c>
      <c r="V309" s="165">
        <f>L309+M309</f>
        <v>0</v>
      </c>
      <c r="W309" s="165">
        <f>ROUND(L309*K309,2)</f>
        <v>0</v>
      </c>
      <c r="X309" s="165">
        <f>ROUND(M309*K309,2)</f>
        <v>0</v>
      </c>
      <c r="Y309" s="49"/>
      <c r="Z309" s="234">
        <f>Y309*K309</f>
        <v>0</v>
      </c>
      <c r="AA309" s="234">
        <v>0.00012999999999999999</v>
      </c>
      <c r="AB309" s="234">
        <f>AA309*K309</f>
        <v>0.0032499999999999999</v>
      </c>
      <c r="AC309" s="234">
        <v>0</v>
      </c>
      <c r="AD309" s="235">
        <f>AC309*K309</f>
        <v>0</v>
      </c>
      <c r="AR309" s="23" t="s">
        <v>220</v>
      </c>
      <c r="AT309" s="23" t="s">
        <v>165</v>
      </c>
      <c r="AU309" s="23" t="s">
        <v>112</v>
      </c>
      <c r="AY309" s="23" t="s">
        <v>164</v>
      </c>
      <c r="BE309" s="145">
        <f>IF(U309="základní",P309,0)</f>
        <v>0</v>
      </c>
      <c r="BF309" s="145">
        <f>IF(U309="snížená",P309,0)</f>
        <v>0</v>
      </c>
      <c r="BG309" s="145">
        <f>IF(U309="zákl. přenesená",P309,0)</f>
        <v>0</v>
      </c>
      <c r="BH309" s="145">
        <f>IF(U309="sníž. přenesená",P309,0)</f>
        <v>0</v>
      </c>
      <c r="BI309" s="145">
        <f>IF(U309="nulová",P309,0)</f>
        <v>0</v>
      </c>
      <c r="BJ309" s="23" t="s">
        <v>90</v>
      </c>
      <c r="BK309" s="145">
        <f>ROUND(V309*K309,2)</f>
        <v>0</v>
      </c>
      <c r="BL309" s="23" t="s">
        <v>220</v>
      </c>
      <c r="BM309" s="23" t="s">
        <v>452</v>
      </c>
    </row>
    <row r="310" s="11" customFormat="1" ht="16.5" customHeight="1">
      <c r="B310" s="246"/>
      <c r="C310" s="247"/>
      <c r="D310" s="247"/>
      <c r="E310" s="248" t="s">
        <v>23</v>
      </c>
      <c r="F310" s="275" t="s">
        <v>453</v>
      </c>
      <c r="G310" s="276"/>
      <c r="H310" s="276"/>
      <c r="I310" s="276"/>
      <c r="J310" s="247"/>
      <c r="K310" s="250">
        <v>25</v>
      </c>
      <c r="L310" s="247"/>
      <c r="M310" s="247"/>
      <c r="N310" s="247"/>
      <c r="O310" s="247"/>
      <c r="P310" s="247"/>
      <c r="Q310" s="247"/>
      <c r="R310" s="251"/>
      <c r="T310" s="252"/>
      <c r="U310" s="247"/>
      <c r="V310" s="247"/>
      <c r="W310" s="247"/>
      <c r="X310" s="247"/>
      <c r="Y310" s="247"/>
      <c r="Z310" s="247"/>
      <c r="AA310" s="247"/>
      <c r="AB310" s="247"/>
      <c r="AC310" s="247"/>
      <c r="AD310" s="253"/>
      <c r="AT310" s="254" t="s">
        <v>172</v>
      </c>
      <c r="AU310" s="254" t="s">
        <v>112</v>
      </c>
      <c r="AV310" s="11" t="s">
        <v>112</v>
      </c>
      <c r="AW310" s="11" t="s">
        <v>7</v>
      </c>
      <c r="AX310" s="11" t="s">
        <v>82</v>
      </c>
      <c r="AY310" s="254" t="s">
        <v>164</v>
      </c>
    </row>
    <row r="311" s="1" customFormat="1" ht="25.5" customHeight="1">
      <c r="B311" s="48"/>
      <c r="C311" s="225" t="s">
        <v>454</v>
      </c>
      <c r="D311" s="225" t="s">
        <v>165</v>
      </c>
      <c r="E311" s="226" t="s">
        <v>455</v>
      </c>
      <c r="F311" s="227" t="s">
        <v>456</v>
      </c>
      <c r="G311" s="227"/>
      <c r="H311" s="227"/>
      <c r="I311" s="227"/>
      <c r="J311" s="228" t="s">
        <v>457</v>
      </c>
      <c r="K311" s="229">
        <v>13</v>
      </c>
      <c r="L311" s="230">
        <v>0</v>
      </c>
      <c r="M311" s="230">
        <v>0</v>
      </c>
      <c r="N311" s="231"/>
      <c r="O311" s="231"/>
      <c r="P311" s="232">
        <f>ROUND(V311*K311,2)</f>
        <v>0</v>
      </c>
      <c r="Q311" s="232"/>
      <c r="R311" s="50"/>
      <c r="T311" s="233" t="s">
        <v>23</v>
      </c>
      <c r="U311" s="58" t="s">
        <v>45</v>
      </c>
      <c r="V311" s="165">
        <f>L311+M311</f>
        <v>0</v>
      </c>
      <c r="W311" s="165">
        <f>ROUND(L311*K311,2)</f>
        <v>0</v>
      </c>
      <c r="X311" s="165">
        <f>ROUND(M311*K311,2)</f>
        <v>0</v>
      </c>
      <c r="Y311" s="49"/>
      <c r="Z311" s="234">
        <f>Y311*K311</f>
        <v>0</v>
      </c>
      <c r="AA311" s="234">
        <v>0.00025000000000000001</v>
      </c>
      <c r="AB311" s="234">
        <f>AA311*K311</f>
        <v>0.0032500000000000003</v>
      </c>
      <c r="AC311" s="234">
        <v>0</v>
      </c>
      <c r="AD311" s="235">
        <f>AC311*K311</f>
        <v>0</v>
      </c>
      <c r="AR311" s="23" t="s">
        <v>220</v>
      </c>
      <c r="AT311" s="23" t="s">
        <v>165</v>
      </c>
      <c r="AU311" s="23" t="s">
        <v>112</v>
      </c>
      <c r="AY311" s="23" t="s">
        <v>164</v>
      </c>
      <c r="BE311" s="145">
        <f>IF(U311="základní",P311,0)</f>
        <v>0</v>
      </c>
      <c r="BF311" s="145">
        <f>IF(U311="snížená",P311,0)</f>
        <v>0</v>
      </c>
      <c r="BG311" s="145">
        <f>IF(U311="zákl. přenesená",P311,0)</f>
        <v>0</v>
      </c>
      <c r="BH311" s="145">
        <f>IF(U311="sníž. přenesená",P311,0)</f>
        <v>0</v>
      </c>
      <c r="BI311" s="145">
        <f>IF(U311="nulová",P311,0)</f>
        <v>0</v>
      </c>
      <c r="BJ311" s="23" t="s">
        <v>90</v>
      </c>
      <c r="BK311" s="145">
        <f>ROUND(V311*K311,2)</f>
        <v>0</v>
      </c>
      <c r="BL311" s="23" t="s">
        <v>220</v>
      </c>
      <c r="BM311" s="23" t="s">
        <v>458</v>
      </c>
    </row>
    <row r="312" s="11" customFormat="1" ht="16.5" customHeight="1">
      <c r="B312" s="246"/>
      <c r="C312" s="247"/>
      <c r="D312" s="247"/>
      <c r="E312" s="248" t="s">
        <v>23</v>
      </c>
      <c r="F312" s="275" t="s">
        <v>459</v>
      </c>
      <c r="G312" s="276"/>
      <c r="H312" s="276"/>
      <c r="I312" s="276"/>
      <c r="J312" s="247"/>
      <c r="K312" s="250">
        <v>13</v>
      </c>
      <c r="L312" s="247"/>
      <c r="M312" s="247"/>
      <c r="N312" s="247"/>
      <c r="O312" s="247"/>
      <c r="P312" s="247"/>
      <c r="Q312" s="247"/>
      <c r="R312" s="251"/>
      <c r="T312" s="252"/>
      <c r="U312" s="247"/>
      <c r="V312" s="247"/>
      <c r="W312" s="247"/>
      <c r="X312" s="247"/>
      <c r="Y312" s="247"/>
      <c r="Z312" s="247"/>
      <c r="AA312" s="247"/>
      <c r="AB312" s="247"/>
      <c r="AC312" s="247"/>
      <c r="AD312" s="253"/>
      <c r="AT312" s="254" t="s">
        <v>172</v>
      </c>
      <c r="AU312" s="254" t="s">
        <v>112</v>
      </c>
      <c r="AV312" s="11" t="s">
        <v>112</v>
      </c>
      <c r="AW312" s="11" t="s">
        <v>7</v>
      </c>
      <c r="AX312" s="11" t="s">
        <v>82</v>
      </c>
      <c r="AY312" s="254" t="s">
        <v>164</v>
      </c>
    </row>
    <row r="313" s="1" customFormat="1" ht="25.5" customHeight="1">
      <c r="B313" s="48"/>
      <c r="C313" s="225" t="s">
        <v>460</v>
      </c>
      <c r="D313" s="225" t="s">
        <v>165</v>
      </c>
      <c r="E313" s="226" t="s">
        <v>461</v>
      </c>
      <c r="F313" s="227" t="s">
        <v>462</v>
      </c>
      <c r="G313" s="227"/>
      <c r="H313" s="227"/>
      <c r="I313" s="227"/>
      <c r="J313" s="228" t="s">
        <v>179</v>
      </c>
      <c r="K313" s="229">
        <v>1</v>
      </c>
      <c r="L313" s="230">
        <v>0</v>
      </c>
      <c r="M313" s="230">
        <v>0</v>
      </c>
      <c r="N313" s="231"/>
      <c r="O313" s="231"/>
      <c r="P313" s="232">
        <f>ROUND(V313*K313,2)</f>
        <v>0</v>
      </c>
      <c r="Q313" s="232"/>
      <c r="R313" s="50"/>
      <c r="T313" s="233" t="s">
        <v>23</v>
      </c>
      <c r="U313" s="58" t="s">
        <v>45</v>
      </c>
      <c r="V313" s="165">
        <f>L313+M313</f>
        <v>0</v>
      </c>
      <c r="W313" s="165">
        <f>ROUND(L313*K313,2)</f>
        <v>0</v>
      </c>
      <c r="X313" s="165">
        <f>ROUND(M313*K313,2)</f>
        <v>0</v>
      </c>
      <c r="Y313" s="49"/>
      <c r="Z313" s="234">
        <f>Y313*K313</f>
        <v>0</v>
      </c>
      <c r="AA313" s="234">
        <v>0.00022000000000000001</v>
      </c>
      <c r="AB313" s="234">
        <f>AA313*K313</f>
        <v>0.00022000000000000001</v>
      </c>
      <c r="AC313" s="234">
        <v>0</v>
      </c>
      <c r="AD313" s="235">
        <f>AC313*K313</f>
        <v>0</v>
      </c>
      <c r="AR313" s="23" t="s">
        <v>220</v>
      </c>
      <c r="AT313" s="23" t="s">
        <v>165</v>
      </c>
      <c r="AU313" s="23" t="s">
        <v>112</v>
      </c>
      <c r="AY313" s="23" t="s">
        <v>164</v>
      </c>
      <c r="BE313" s="145">
        <f>IF(U313="základní",P313,0)</f>
        <v>0</v>
      </c>
      <c r="BF313" s="145">
        <f>IF(U313="snížená",P313,0)</f>
        <v>0</v>
      </c>
      <c r="BG313" s="145">
        <f>IF(U313="zákl. přenesená",P313,0)</f>
        <v>0</v>
      </c>
      <c r="BH313" s="145">
        <f>IF(U313="sníž. přenesená",P313,0)</f>
        <v>0</v>
      </c>
      <c r="BI313" s="145">
        <f>IF(U313="nulová",P313,0)</f>
        <v>0</v>
      </c>
      <c r="BJ313" s="23" t="s">
        <v>90</v>
      </c>
      <c r="BK313" s="145">
        <f>ROUND(V313*K313,2)</f>
        <v>0</v>
      </c>
      <c r="BL313" s="23" t="s">
        <v>220</v>
      </c>
      <c r="BM313" s="23" t="s">
        <v>463</v>
      </c>
    </row>
    <row r="314" s="1" customFormat="1" ht="16.5" customHeight="1">
      <c r="B314" s="48"/>
      <c r="C314" s="225" t="s">
        <v>464</v>
      </c>
      <c r="D314" s="225" t="s">
        <v>165</v>
      </c>
      <c r="E314" s="226" t="s">
        <v>465</v>
      </c>
      <c r="F314" s="227" t="s">
        <v>466</v>
      </c>
      <c r="G314" s="227"/>
      <c r="H314" s="227"/>
      <c r="I314" s="227"/>
      <c r="J314" s="228" t="s">
        <v>179</v>
      </c>
      <c r="K314" s="229">
        <v>1</v>
      </c>
      <c r="L314" s="230">
        <v>0</v>
      </c>
      <c r="M314" s="230">
        <v>0</v>
      </c>
      <c r="N314" s="231"/>
      <c r="O314" s="231"/>
      <c r="P314" s="232">
        <f>ROUND(V314*K314,2)</f>
        <v>0</v>
      </c>
      <c r="Q314" s="232"/>
      <c r="R314" s="50"/>
      <c r="T314" s="233" t="s">
        <v>23</v>
      </c>
      <c r="U314" s="58" t="s">
        <v>45</v>
      </c>
      <c r="V314" s="165">
        <f>L314+M314</f>
        <v>0</v>
      </c>
      <c r="W314" s="165">
        <f>ROUND(L314*K314,2)</f>
        <v>0</v>
      </c>
      <c r="X314" s="165">
        <f>ROUND(M314*K314,2)</f>
        <v>0</v>
      </c>
      <c r="Y314" s="49"/>
      <c r="Z314" s="234">
        <f>Y314*K314</f>
        <v>0</v>
      </c>
      <c r="AA314" s="234">
        <v>0.00035</v>
      </c>
      <c r="AB314" s="234">
        <f>AA314*K314</f>
        <v>0.00035</v>
      </c>
      <c r="AC314" s="234">
        <v>0</v>
      </c>
      <c r="AD314" s="235">
        <f>AC314*K314</f>
        <v>0</v>
      </c>
      <c r="AR314" s="23" t="s">
        <v>220</v>
      </c>
      <c r="AT314" s="23" t="s">
        <v>165</v>
      </c>
      <c r="AU314" s="23" t="s">
        <v>112</v>
      </c>
      <c r="AY314" s="23" t="s">
        <v>164</v>
      </c>
      <c r="BE314" s="145">
        <f>IF(U314="základní",P314,0)</f>
        <v>0</v>
      </c>
      <c r="BF314" s="145">
        <f>IF(U314="snížená",P314,0)</f>
        <v>0</v>
      </c>
      <c r="BG314" s="145">
        <f>IF(U314="zákl. přenesená",P314,0)</f>
        <v>0</v>
      </c>
      <c r="BH314" s="145">
        <f>IF(U314="sníž. přenesená",P314,0)</f>
        <v>0</v>
      </c>
      <c r="BI314" s="145">
        <f>IF(U314="nulová",P314,0)</f>
        <v>0</v>
      </c>
      <c r="BJ314" s="23" t="s">
        <v>90</v>
      </c>
      <c r="BK314" s="145">
        <f>ROUND(V314*K314,2)</f>
        <v>0</v>
      </c>
      <c r="BL314" s="23" t="s">
        <v>220</v>
      </c>
      <c r="BM314" s="23" t="s">
        <v>467</v>
      </c>
    </row>
    <row r="315" s="10" customFormat="1" ht="16.5" customHeight="1">
      <c r="B315" s="236"/>
      <c r="C315" s="237"/>
      <c r="D315" s="237"/>
      <c r="E315" s="238" t="s">
        <v>23</v>
      </c>
      <c r="F315" s="239" t="s">
        <v>468</v>
      </c>
      <c r="G315" s="240"/>
      <c r="H315" s="240"/>
      <c r="I315" s="240"/>
      <c r="J315" s="237"/>
      <c r="K315" s="238" t="s">
        <v>23</v>
      </c>
      <c r="L315" s="237"/>
      <c r="M315" s="237"/>
      <c r="N315" s="237"/>
      <c r="O315" s="237"/>
      <c r="P315" s="237"/>
      <c r="Q315" s="237"/>
      <c r="R315" s="241"/>
      <c r="T315" s="242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43"/>
      <c r="AT315" s="244" t="s">
        <v>172</v>
      </c>
      <c r="AU315" s="244" t="s">
        <v>112</v>
      </c>
      <c r="AV315" s="10" t="s">
        <v>90</v>
      </c>
      <c r="AW315" s="10" t="s">
        <v>7</v>
      </c>
      <c r="AX315" s="10" t="s">
        <v>82</v>
      </c>
      <c r="AY315" s="244" t="s">
        <v>164</v>
      </c>
    </row>
    <row r="316" s="11" customFormat="1" ht="16.5" customHeight="1">
      <c r="B316" s="246"/>
      <c r="C316" s="247"/>
      <c r="D316" s="247"/>
      <c r="E316" s="248" t="s">
        <v>23</v>
      </c>
      <c r="F316" s="249" t="s">
        <v>90</v>
      </c>
      <c r="G316" s="247"/>
      <c r="H316" s="247"/>
      <c r="I316" s="247"/>
      <c r="J316" s="247"/>
      <c r="K316" s="250">
        <v>1</v>
      </c>
      <c r="L316" s="247"/>
      <c r="M316" s="247"/>
      <c r="N316" s="247"/>
      <c r="O316" s="247"/>
      <c r="P316" s="247"/>
      <c r="Q316" s="247"/>
      <c r="R316" s="251"/>
      <c r="T316" s="252"/>
      <c r="U316" s="247"/>
      <c r="V316" s="247"/>
      <c r="W316" s="247"/>
      <c r="X316" s="247"/>
      <c r="Y316" s="247"/>
      <c r="Z316" s="247"/>
      <c r="AA316" s="247"/>
      <c r="AB316" s="247"/>
      <c r="AC316" s="247"/>
      <c r="AD316" s="253"/>
      <c r="AT316" s="254" t="s">
        <v>172</v>
      </c>
      <c r="AU316" s="254" t="s">
        <v>112</v>
      </c>
      <c r="AV316" s="11" t="s">
        <v>112</v>
      </c>
      <c r="AW316" s="11" t="s">
        <v>7</v>
      </c>
      <c r="AX316" s="11" t="s">
        <v>82</v>
      </c>
      <c r="AY316" s="254" t="s">
        <v>164</v>
      </c>
    </row>
    <row r="317" s="1" customFormat="1" ht="16.5" customHeight="1">
      <c r="B317" s="48"/>
      <c r="C317" s="225" t="s">
        <v>469</v>
      </c>
      <c r="D317" s="225" t="s">
        <v>165</v>
      </c>
      <c r="E317" s="226" t="s">
        <v>470</v>
      </c>
      <c r="F317" s="227" t="s">
        <v>471</v>
      </c>
      <c r="G317" s="227"/>
      <c r="H317" s="227"/>
      <c r="I317" s="227"/>
      <c r="J317" s="228" t="s">
        <v>179</v>
      </c>
      <c r="K317" s="229">
        <v>2</v>
      </c>
      <c r="L317" s="230">
        <v>0</v>
      </c>
      <c r="M317" s="230">
        <v>0</v>
      </c>
      <c r="N317" s="231"/>
      <c r="O317" s="231"/>
      <c r="P317" s="232">
        <f>ROUND(V317*K317,2)</f>
        <v>0</v>
      </c>
      <c r="Q317" s="232"/>
      <c r="R317" s="50"/>
      <c r="T317" s="233" t="s">
        <v>23</v>
      </c>
      <c r="U317" s="58" t="s">
        <v>45</v>
      </c>
      <c r="V317" s="165">
        <f>L317+M317</f>
        <v>0</v>
      </c>
      <c r="W317" s="165">
        <f>ROUND(L317*K317,2)</f>
        <v>0</v>
      </c>
      <c r="X317" s="165">
        <f>ROUND(M317*K317,2)</f>
        <v>0</v>
      </c>
      <c r="Y317" s="49"/>
      <c r="Z317" s="234">
        <f>Y317*K317</f>
        <v>0</v>
      </c>
      <c r="AA317" s="234">
        <v>0.00056999999999999998</v>
      </c>
      <c r="AB317" s="234">
        <f>AA317*K317</f>
        <v>0.00114</v>
      </c>
      <c r="AC317" s="234">
        <v>0</v>
      </c>
      <c r="AD317" s="235">
        <f>AC317*K317</f>
        <v>0</v>
      </c>
      <c r="AR317" s="23" t="s">
        <v>220</v>
      </c>
      <c r="AT317" s="23" t="s">
        <v>165</v>
      </c>
      <c r="AU317" s="23" t="s">
        <v>112</v>
      </c>
      <c r="AY317" s="23" t="s">
        <v>164</v>
      </c>
      <c r="BE317" s="145">
        <f>IF(U317="základní",P317,0)</f>
        <v>0</v>
      </c>
      <c r="BF317" s="145">
        <f>IF(U317="snížená",P317,0)</f>
        <v>0</v>
      </c>
      <c r="BG317" s="145">
        <f>IF(U317="zákl. přenesená",P317,0)</f>
        <v>0</v>
      </c>
      <c r="BH317" s="145">
        <f>IF(U317="sníž. přenesená",P317,0)</f>
        <v>0</v>
      </c>
      <c r="BI317" s="145">
        <f>IF(U317="nulová",P317,0)</f>
        <v>0</v>
      </c>
      <c r="BJ317" s="23" t="s">
        <v>90</v>
      </c>
      <c r="BK317" s="145">
        <f>ROUND(V317*K317,2)</f>
        <v>0</v>
      </c>
      <c r="BL317" s="23" t="s">
        <v>220</v>
      </c>
      <c r="BM317" s="23" t="s">
        <v>472</v>
      </c>
    </row>
    <row r="318" s="10" customFormat="1" ht="16.5" customHeight="1">
      <c r="B318" s="236"/>
      <c r="C318" s="237"/>
      <c r="D318" s="237"/>
      <c r="E318" s="238" t="s">
        <v>23</v>
      </c>
      <c r="F318" s="239" t="s">
        <v>473</v>
      </c>
      <c r="G318" s="240"/>
      <c r="H318" s="240"/>
      <c r="I318" s="240"/>
      <c r="J318" s="237"/>
      <c r="K318" s="238" t="s">
        <v>23</v>
      </c>
      <c r="L318" s="237"/>
      <c r="M318" s="237"/>
      <c r="N318" s="237"/>
      <c r="O318" s="237"/>
      <c r="P318" s="237"/>
      <c r="Q318" s="237"/>
      <c r="R318" s="241"/>
      <c r="T318" s="242"/>
      <c r="U318" s="237"/>
      <c r="V318" s="237"/>
      <c r="W318" s="237"/>
      <c r="X318" s="237"/>
      <c r="Y318" s="237"/>
      <c r="Z318" s="237"/>
      <c r="AA318" s="237"/>
      <c r="AB318" s="237"/>
      <c r="AC318" s="237"/>
      <c r="AD318" s="243"/>
      <c r="AT318" s="244" t="s">
        <v>172</v>
      </c>
      <c r="AU318" s="244" t="s">
        <v>112</v>
      </c>
      <c r="AV318" s="10" t="s">
        <v>90</v>
      </c>
      <c r="AW318" s="10" t="s">
        <v>7</v>
      </c>
      <c r="AX318" s="10" t="s">
        <v>82</v>
      </c>
      <c r="AY318" s="244" t="s">
        <v>164</v>
      </c>
    </row>
    <row r="319" s="11" customFormat="1" ht="16.5" customHeight="1">
      <c r="B319" s="246"/>
      <c r="C319" s="247"/>
      <c r="D319" s="247"/>
      <c r="E319" s="248" t="s">
        <v>23</v>
      </c>
      <c r="F319" s="249" t="s">
        <v>112</v>
      </c>
      <c r="G319" s="247"/>
      <c r="H319" s="247"/>
      <c r="I319" s="247"/>
      <c r="J319" s="247"/>
      <c r="K319" s="250">
        <v>2</v>
      </c>
      <c r="L319" s="247"/>
      <c r="M319" s="247"/>
      <c r="N319" s="247"/>
      <c r="O319" s="247"/>
      <c r="P319" s="247"/>
      <c r="Q319" s="247"/>
      <c r="R319" s="251"/>
      <c r="T319" s="252"/>
      <c r="U319" s="247"/>
      <c r="V319" s="247"/>
      <c r="W319" s="247"/>
      <c r="X319" s="247"/>
      <c r="Y319" s="247"/>
      <c r="Z319" s="247"/>
      <c r="AA319" s="247"/>
      <c r="AB319" s="247"/>
      <c r="AC319" s="247"/>
      <c r="AD319" s="253"/>
      <c r="AT319" s="254" t="s">
        <v>172</v>
      </c>
      <c r="AU319" s="254" t="s">
        <v>112</v>
      </c>
      <c r="AV319" s="11" t="s">
        <v>112</v>
      </c>
      <c r="AW319" s="11" t="s">
        <v>7</v>
      </c>
      <c r="AX319" s="11" t="s">
        <v>82</v>
      </c>
      <c r="AY319" s="254" t="s">
        <v>164</v>
      </c>
    </row>
    <row r="320" s="1" customFormat="1" ht="16.5" customHeight="1">
      <c r="B320" s="48"/>
      <c r="C320" s="225" t="s">
        <v>474</v>
      </c>
      <c r="D320" s="225" t="s">
        <v>165</v>
      </c>
      <c r="E320" s="226" t="s">
        <v>475</v>
      </c>
      <c r="F320" s="227" t="s">
        <v>476</v>
      </c>
      <c r="G320" s="227"/>
      <c r="H320" s="227"/>
      <c r="I320" s="227"/>
      <c r="J320" s="228" t="s">
        <v>179</v>
      </c>
      <c r="K320" s="229">
        <v>3</v>
      </c>
      <c r="L320" s="230">
        <v>0</v>
      </c>
      <c r="M320" s="230">
        <v>0</v>
      </c>
      <c r="N320" s="231"/>
      <c r="O320" s="231"/>
      <c r="P320" s="232">
        <f>ROUND(V320*K320,2)</f>
        <v>0</v>
      </c>
      <c r="Q320" s="232"/>
      <c r="R320" s="50"/>
      <c r="T320" s="233" t="s">
        <v>23</v>
      </c>
      <c r="U320" s="58" t="s">
        <v>45</v>
      </c>
      <c r="V320" s="165">
        <f>L320+M320</f>
        <v>0</v>
      </c>
      <c r="W320" s="165">
        <f>ROUND(L320*K320,2)</f>
        <v>0</v>
      </c>
      <c r="X320" s="165">
        <f>ROUND(M320*K320,2)</f>
        <v>0</v>
      </c>
      <c r="Y320" s="49"/>
      <c r="Z320" s="234">
        <f>Y320*K320</f>
        <v>0</v>
      </c>
      <c r="AA320" s="234">
        <v>0.00072000000000000005</v>
      </c>
      <c r="AB320" s="234">
        <f>AA320*K320</f>
        <v>0.00216</v>
      </c>
      <c r="AC320" s="234">
        <v>0</v>
      </c>
      <c r="AD320" s="235">
        <f>AC320*K320</f>
        <v>0</v>
      </c>
      <c r="AR320" s="23" t="s">
        <v>220</v>
      </c>
      <c r="AT320" s="23" t="s">
        <v>165</v>
      </c>
      <c r="AU320" s="23" t="s">
        <v>112</v>
      </c>
      <c r="AY320" s="23" t="s">
        <v>164</v>
      </c>
      <c r="BE320" s="145">
        <f>IF(U320="základní",P320,0)</f>
        <v>0</v>
      </c>
      <c r="BF320" s="145">
        <f>IF(U320="snížená",P320,0)</f>
        <v>0</v>
      </c>
      <c r="BG320" s="145">
        <f>IF(U320="zákl. přenesená",P320,0)</f>
        <v>0</v>
      </c>
      <c r="BH320" s="145">
        <f>IF(U320="sníž. přenesená",P320,0)</f>
        <v>0</v>
      </c>
      <c r="BI320" s="145">
        <f>IF(U320="nulová",P320,0)</f>
        <v>0</v>
      </c>
      <c r="BJ320" s="23" t="s">
        <v>90</v>
      </c>
      <c r="BK320" s="145">
        <f>ROUND(V320*K320,2)</f>
        <v>0</v>
      </c>
      <c r="BL320" s="23" t="s">
        <v>220</v>
      </c>
      <c r="BM320" s="23" t="s">
        <v>477</v>
      </c>
    </row>
    <row r="321" s="10" customFormat="1" ht="25.5" customHeight="1">
      <c r="B321" s="236"/>
      <c r="C321" s="237"/>
      <c r="D321" s="237"/>
      <c r="E321" s="238" t="s">
        <v>23</v>
      </c>
      <c r="F321" s="239" t="s">
        <v>478</v>
      </c>
      <c r="G321" s="240"/>
      <c r="H321" s="240"/>
      <c r="I321" s="240"/>
      <c r="J321" s="237"/>
      <c r="K321" s="238" t="s">
        <v>23</v>
      </c>
      <c r="L321" s="237"/>
      <c r="M321" s="237"/>
      <c r="N321" s="237"/>
      <c r="O321" s="237"/>
      <c r="P321" s="237"/>
      <c r="Q321" s="237"/>
      <c r="R321" s="241"/>
      <c r="T321" s="242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43"/>
      <c r="AT321" s="244" t="s">
        <v>172</v>
      </c>
      <c r="AU321" s="244" t="s">
        <v>112</v>
      </c>
      <c r="AV321" s="10" t="s">
        <v>90</v>
      </c>
      <c r="AW321" s="10" t="s">
        <v>7</v>
      </c>
      <c r="AX321" s="10" t="s">
        <v>82</v>
      </c>
      <c r="AY321" s="244" t="s">
        <v>164</v>
      </c>
    </row>
    <row r="322" s="11" customFormat="1" ht="16.5" customHeight="1">
      <c r="B322" s="246"/>
      <c r="C322" s="247"/>
      <c r="D322" s="247"/>
      <c r="E322" s="248" t="s">
        <v>23</v>
      </c>
      <c r="F322" s="249" t="s">
        <v>479</v>
      </c>
      <c r="G322" s="247"/>
      <c r="H322" s="247"/>
      <c r="I322" s="247"/>
      <c r="J322" s="247"/>
      <c r="K322" s="250">
        <v>3</v>
      </c>
      <c r="L322" s="247"/>
      <c r="M322" s="247"/>
      <c r="N322" s="247"/>
      <c r="O322" s="247"/>
      <c r="P322" s="247"/>
      <c r="Q322" s="247"/>
      <c r="R322" s="251"/>
      <c r="T322" s="252"/>
      <c r="U322" s="247"/>
      <c r="V322" s="247"/>
      <c r="W322" s="247"/>
      <c r="X322" s="247"/>
      <c r="Y322" s="247"/>
      <c r="Z322" s="247"/>
      <c r="AA322" s="247"/>
      <c r="AB322" s="247"/>
      <c r="AC322" s="247"/>
      <c r="AD322" s="253"/>
      <c r="AT322" s="254" t="s">
        <v>172</v>
      </c>
      <c r="AU322" s="254" t="s">
        <v>112</v>
      </c>
      <c r="AV322" s="11" t="s">
        <v>112</v>
      </c>
      <c r="AW322" s="11" t="s">
        <v>7</v>
      </c>
      <c r="AX322" s="11" t="s">
        <v>82</v>
      </c>
      <c r="AY322" s="254" t="s">
        <v>164</v>
      </c>
    </row>
    <row r="323" s="1" customFormat="1" ht="16.5" customHeight="1">
      <c r="B323" s="48"/>
      <c r="C323" s="225" t="s">
        <v>480</v>
      </c>
      <c r="D323" s="225" t="s">
        <v>165</v>
      </c>
      <c r="E323" s="226" t="s">
        <v>481</v>
      </c>
      <c r="F323" s="227" t="s">
        <v>482</v>
      </c>
      <c r="G323" s="227"/>
      <c r="H323" s="227"/>
      <c r="I323" s="227"/>
      <c r="J323" s="228" t="s">
        <v>179</v>
      </c>
      <c r="K323" s="229">
        <v>4</v>
      </c>
      <c r="L323" s="230">
        <v>0</v>
      </c>
      <c r="M323" s="230">
        <v>0</v>
      </c>
      <c r="N323" s="231"/>
      <c r="O323" s="231"/>
      <c r="P323" s="232">
        <f>ROUND(V323*K323,2)</f>
        <v>0</v>
      </c>
      <c r="Q323" s="232"/>
      <c r="R323" s="50"/>
      <c r="T323" s="233" t="s">
        <v>23</v>
      </c>
      <c r="U323" s="58" t="s">
        <v>45</v>
      </c>
      <c r="V323" s="165">
        <f>L323+M323</f>
        <v>0</v>
      </c>
      <c r="W323" s="165">
        <f>ROUND(L323*K323,2)</f>
        <v>0</v>
      </c>
      <c r="X323" s="165">
        <f>ROUND(M323*K323,2)</f>
        <v>0</v>
      </c>
      <c r="Y323" s="49"/>
      <c r="Z323" s="234">
        <f>Y323*K323</f>
        <v>0</v>
      </c>
      <c r="AA323" s="234">
        <v>0.0015200000000000001</v>
      </c>
      <c r="AB323" s="234">
        <f>AA323*K323</f>
        <v>0.0060800000000000003</v>
      </c>
      <c r="AC323" s="234">
        <v>0</v>
      </c>
      <c r="AD323" s="235">
        <f>AC323*K323</f>
        <v>0</v>
      </c>
      <c r="AR323" s="23" t="s">
        <v>220</v>
      </c>
      <c r="AT323" s="23" t="s">
        <v>165</v>
      </c>
      <c r="AU323" s="23" t="s">
        <v>112</v>
      </c>
      <c r="AY323" s="23" t="s">
        <v>164</v>
      </c>
      <c r="BE323" s="145">
        <f>IF(U323="základní",P323,0)</f>
        <v>0</v>
      </c>
      <c r="BF323" s="145">
        <f>IF(U323="snížená",P323,0)</f>
        <v>0</v>
      </c>
      <c r="BG323" s="145">
        <f>IF(U323="zákl. přenesená",P323,0)</f>
        <v>0</v>
      </c>
      <c r="BH323" s="145">
        <f>IF(U323="sníž. přenesená",P323,0)</f>
        <v>0</v>
      </c>
      <c r="BI323" s="145">
        <f>IF(U323="nulová",P323,0)</f>
        <v>0</v>
      </c>
      <c r="BJ323" s="23" t="s">
        <v>90</v>
      </c>
      <c r="BK323" s="145">
        <f>ROUND(V323*K323,2)</f>
        <v>0</v>
      </c>
      <c r="BL323" s="23" t="s">
        <v>220</v>
      </c>
      <c r="BM323" s="23" t="s">
        <v>483</v>
      </c>
    </row>
    <row r="324" s="10" customFormat="1" ht="16.5" customHeight="1">
      <c r="B324" s="236"/>
      <c r="C324" s="237"/>
      <c r="D324" s="237"/>
      <c r="E324" s="238" t="s">
        <v>23</v>
      </c>
      <c r="F324" s="239" t="s">
        <v>484</v>
      </c>
      <c r="G324" s="240"/>
      <c r="H324" s="240"/>
      <c r="I324" s="240"/>
      <c r="J324" s="237"/>
      <c r="K324" s="238" t="s">
        <v>23</v>
      </c>
      <c r="L324" s="237"/>
      <c r="M324" s="237"/>
      <c r="N324" s="237"/>
      <c r="O324" s="237"/>
      <c r="P324" s="237"/>
      <c r="Q324" s="237"/>
      <c r="R324" s="241"/>
      <c r="T324" s="242"/>
      <c r="U324" s="237"/>
      <c r="V324" s="237"/>
      <c r="W324" s="237"/>
      <c r="X324" s="237"/>
      <c r="Y324" s="237"/>
      <c r="Z324" s="237"/>
      <c r="AA324" s="237"/>
      <c r="AB324" s="237"/>
      <c r="AC324" s="237"/>
      <c r="AD324" s="243"/>
      <c r="AT324" s="244" t="s">
        <v>172</v>
      </c>
      <c r="AU324" s="244" t="s">
        <v>112</v>
      </c>
      <c r="AV324" s="10" t="s">
        <v>90</v>
      </c>
      <c r="AW324" s="10" t="s">
        <v>7</v>
      </c>
      <c r="AX324" s="10" t="s">
        <v>82</v>
      </c>
      <c r="AY324" s="244" t="s">
        <v>164</v>
      </c>
    </row>
    <row r="325" s="11" customFormat="1" ht="16.5" customHeight="1">
      <c r="B325" s="246"/>
      <c r="C325" s="247"/>
      <c r="D325" s="247"/>
      <c r="E325" s="248" t="s">
        <v>23</v>
      </c>
      <c r="F325" s="249" t="s">
        <v>485</v>
      </c>
      <c r="G325" s="247"/>
      <c r="H325" s="247"/>
      <c r="I325" s="247"/>
      <c r="J325" s="247"/>
      <c r="K325" s="250">
        <v>4</v>
      </c>
      <c r="L325" s="247"/>
      <c r="M325" s="247"/>
      <c r="N325" s="247"/>
      <c r="O325" s="247"/>
      <c r="P325" s="247"/>
      <c r="Q325" s="247"/>
      <c r="R325" s="251"/>
      <c r="T325" s="252"/>
      <c r="U325" s="247"/>
      <c r="V325" s="247"/>
      <c r="W325" s="247"/>
      <c r="X325" s="247"/>
      <c r="Y325" s="247"/>
      <c r="Z325" s="247"/>
      <c r="AA325" s="247"/>
      <c r="AB325" s="247"/>
      <c r="AC325" s="247"/>
      <c r="AD325" s="253"/>
      <c r="AT325" s="254" t="s">
        <v>172</v>
      </c>
      <c r="AU325" s="254" t="s">
        <v>112</v>
      </c>
      <c r="AV325" s="11" t="s">
        <v>112</v>
      </c>
      <c r="AW325" s="11" t="s">
        <v>7</v>
      </c>
      <c r="AX325" s="11" t="s">
        <v>82</v>
      </c>
      <c r="AY325" s="254" t="s">
        <v>164</v>
      </c>
    </row>
    <row r="326" s="1" customFormat="1" ht="25.5" customHeight="1">
      <c r="B326" s="48"/>
      <c r="C326" s="225" t="s">
        <v>486</v>
      </c>
      <c r="D326" s="225" t="s">
        <v>165</v>
      </c>
      <c r="E326" s="226" t="s">
        <v>487</v>
      </c>
      <c r="F326" s="227" t="s">
        <v>488</v>
      </c>
      <c r="G326" s="227"/>
      <c r="H326" s="227"/>
      <c r="I326" s="227"/>
      <c r="J326" s="228" t="s">
        <v>179</v>
      </c>
      <c r="K326" s="229">
        <v>1</v>
      </c>
      <c r="L326" s="230">
        <v>0</v>
      </c>
      <c r="M326" s="230">
        <v>0</v>
      </c>
      <c r="N326" s="231"/>
      <c r="O326" s="231"/>
      <c r="P326" s="232">
        <f>ROUND(V326*K326,2)</f>
        <v>0</v>
      </c>
      <c r="Q326" s="232"/>
      <c r="R326" s="50"/>
      <c r="T326" s="233" t="s">
        <v>23</v>
      </c>
      <c r="U326" s="58" t="s">
        <v>45</v>
      </c>
      <c r="V326" s="165">
        <f>L326+M326</f>
        <v>0</v>
      </c>
      <c r="W326" s="165">
        <f>ROUND(L326*K326,2)</f>
        <v>0</v>
      </c>
      <c r="X326" s="165">
        <f>ROUND(M326*K326,2)</f>
        <v>0</v>
      </c>
      <c r="Y326" s="49"/>
      <c r="Z326" s="234">
        <f>Y326*K326</f>
        <v>0</v>
      </c>
      <c r="AA326" s="234">
        <v>0.00017000000000000001</v>
      </c>
      <c r="AB326" s="234">
        <f>AA326*K326</f>
        <v>0.00017000000000000001</v>
      </c>
      <c r="AC326" s="234">
        <v>0</v>
      </c>
      <c r="AD326" s="235">
        <f>AC326*K326</f>
        <v>0</v>
      </c>
      <c r="AR326" s="23" t="s">
        <v>220</v>
      </c>
      <c r="AT326" s="23" t="s">
        <v>165</v>
      </c>
      <c r="AU326" s="23" t="s">
        <v>112</v>
      </c>
      <c r="AY326" s="23" t="s">
        <v>164</v>
      </c>
      <c r="BE326" s="145">
        <f>IF(U326="základní",P326,0)</f>
        <v>0</v>
      </c>
      <c r="BF326" s="145">
        <f>IF(U326="snížená",P326,0)</f>
        <v>0</v>
      </c>
      <c r="BG326" s="145">
        <f>IF(U326="zákl. přenesená",P326,0)</f>
        <v>0</v>
      </c>
      <c r="BH326" s="145">
        <f>IF(U326="sníž. přenesená",P326,0)</f>
        <v>0</v>
      </c>
      <c r="BI326" s="145">
        <f>IF(U326="nulová",P326,0)</f>
        <v>0</v>
      </c>
      <c r="BJ326" s="23" t="s">
        <v>90</v>
      </c>
      <c r="BK326" s="145">
        <f>ROUND(V326*K326,2)</f>
        <v>0</v>
      </c>
      <c r="BL326" s="23" t="s">
        <v>220</v>
      </c>
      <c r="BM326" s="23" t="s">
        <v>489</v>
      </c>
    </row>
    <row r="327" s="1" customFormat="1" ht="25.5" customHeight="1">
      <c r="B327" s="48"/>
      <c r="C327" s="225" t="s">
        <v>490</v>
      </c>
      <c r="D327" s="225" t="s">
        <v>165</v>
      </c>
      <c r="E327" s="226" t="s">
        <v>491</v>
      </c>
      <c r="F327" s="227" t="s">
        <v>492</v>
      </c>
      <c r="G327" s="227"/>
      <c r="H327" s="227"/>
      <c r="I327" s="227"/>
      <c r="J327" s="228" t="s">
        <v>179</v>
      </c>
      <c r="K327" s="229">
        <v>1</v>
      </c>
      <c r="L327" s="230">
        <v>0</v>
      </c>
      <c r="M327" s="230">
        <v>0</v>
      </c>
      <c r="N327" s="231"/>
      <c r="O327" s="231"/>
      <c r="P327" s="232">
        <f>ROUND(V327*K327,2)</f>
        <v>0</v>
      </c>
      <c r="Q327" s="232"/>
      <c r="R327" s="50"/>
      <c r="T327" s="233" t="s">
        <v>23</v>
      </c>
      <c r="U327" s="58" t="s">
        <v>45</v>
      </c>
      <c r="V327" s="165">
        <f>L327+M327</f>
        <v>0</v>
      </c>
      <c r="W327" s="165">
        <f>ROUND(L327*K327,2)</f>
        <v>0</v>
      </c>
      <c r="X327" s="165">
        <f>ROUND(M327*K327,2)</f>
        <v>0</v>
      </c>
      <c r="Y327" s="49"/>
      <c r="Z327" s="234">
        <f>Y327*K327</f>
        <v>0</v>
      </c>
      <c r="AA327" s="234">
        <v>0.00050000000000000001</v>
      </c>
      <c r="AB327" s="234">
        <f>AA327*K327</f>
        <v>0.00050000000000000001</v>
      </c>
      <c r="AC327" s="234">
        <v>0</v>
      </c>
      <c r="AD327" s="235">
        <f>AC327*K327</f>
        <v>0</v>
      </c>
      <c r="AR327" s="23" t="s">
        <v>220</v>
      </c>
      <c r="AT327" s="23" t="s">
        <v>165</v>
      </c>
      <c r="AU327" s="23" t="s">
        <v>112</v>
      </c>
      <c r="AY327" s="23" t="s">
        <v>164</v>
      </c>
      <c r="BE327" s="145">
        <f>IF(U327="základní",P327,0)</f>
        <v>0</v>
      </c>
      <c r="BF327" s="145">
        <f>IF(U327="snížená",P327,0)</f>
        <v>0</v>
      </c>
      <c r="BG327" s="145">
        <f>IF(U327="zákl. přenesená",P327,0)</f>
        <v>0</v>
      </c>
      <c r="BH327" s="145">
        <f>IF(U327="sníž. přenesená",P327,0)</f>
        <v>0</v>
      </c>
      <c r="BI327" s="145">
        <f>IF(U327="nulová",P327,0)</f>
        <v>0</v>
      </c>
      <c r="BJ327" s="23" t="s">
        <v>90</v>
      </c>
      <c r="BK327" s="145">
        <f>ROUND(V327*K327,2)</f>
        <v>0</v>
      </c>
      <c r="BL327" s="23" t="s">
        <v>220</v>
      </c>
      <c r="BM327" s="23" t="s">
        <v>493</v>
      </c>
    </row>
    <row r="328" s="1" customFormat="1" ht="16.5" customHeight="1">
      <c r="B328" s="48"/>
      <c r="C328" s="225" t="s">
        <v>494</v>
      </c>
      <c r="D328" s="225" t="s">
        <v>165</v>
      </c>
      <c r="E328" s="226" t="s">
        <v>495</v>
      </c>
      <c r="F328" s="227" t="s">
        <v>496</v>
      </c>
      <c r="G328" s="227"/>
      <c r="H328" s="227"/>
      <c r="I328" s="227"/>
      <c r="J328" s="228" t="s">
        <v>179</v>
      </c>
      <c r="K328" s="229">
        <v>1</v>
      </c>
      <c r="L328" s="230">
        <v>0</v>
      </c>
      <c r="M328" s="230">
        <v>0</v>
      </c>
      <c r="N328" s="231"/>
      <c r="O328" s="231"/>
      <c r="P328" s="232">
        <f>ROUND(V328*K328,2)</f>
        <v>0</v>
      </c>
      <c r="Q328" s="232"/>
      <c r="R328" s="50"/>
      <c r="T328" s="233" t="s">
        <v>23</v>
      </c>
      <c r="U328" s="58" t="s">
        <v>45</v>
      </c>
      <c r="V328" s="165">
        <f>L328+M328</f>
        <v>0</v>
      </c>
      <c r="W328" s="165">
        <f>ROUND(L328*K328,2)</f>
        <v>0</v>
      </c>
      <c r="X328" s="165">
        <f>ROUND(M328*K328,2)</f>
        <v>0</v>
      </c>
      <c r="Y328" s="49"/>
      <c r="Z328" s="234">
        <f>Y328*K328</f>
        <v>0</v>
      </c>
      <c r="AA328" s="234">
        <v>0.0010399999999999999</v>
      </c>
      <c r="AB328" s="234">
        <f>AA328*K328</f>
        <v>0.0010399999999999999</v>
      </c>
      <c r="AC328" s="234">
        <v>0</v>
      </c>
      <c r="AD328" s="235">
        <f>AC328*K328</f>
        <v>0</v>
      </c>
      <c r="AR328" s="23" t="s">
        <v>220</v>
      </c>
      <c r="AT328" s="23" t="s">
        <v>165</v>
      </c>
      <c r="AU328" s="23" t="s">
        <v>112</v>
      </c>
      <c r="AY328" s="23" t="s">
        <v>164</v>
      </c>
      <c r="BE328" s="145">
        <f>IF(U328="základní",P328,0)</f>
        <v>0</v>
      </c>
      <c r="BF328" s="145">
        <f>IF(U328="snížená",P328,0)</f>
        <v>0</v>
      </c>
      <c r="BG328" s="145">
        <f>IF(U328="zákl. přenesená",P328,0)</f>
        <v>0</v>
      </c>
      <c r="BH328" s="145">
        <f>IF(U328="sníž. přenesená",P328,0)</f>
        <v>0</v>
      </c>
      <c r="BI328" s="145">
        <f>IF(U328="nulová",P328,0)</f>
        <v>0</v>
      </c>
      <c r="BJ328" s="23" t="s">
        <v>90</v>
      </c>
      <c r="BK328" s="145">
        <f>ROUND(V328*K328,2)</f>
        <v>0</v>
      </c>
      <c r="BL328" s="23" t="s">
        <v>220</v>
      </c>
      <c r="BM328" s="23" t="s">
        <v>497</v>
      </c>
    </row>
    <row r="329" s="1" customFormat="1" ht="25.5" customHeight="1">
      <c r="B329" s="48"/>
      <c r="C329" s="225" t="s">
        <v>498</v>
      </c>
      <c r="D329" s="225" t="s">
        <v>165</v>
      </c>
      <c r="E329" s="226" t="s">
        <v>499</v>
      </c>
      <c r="F329" s="227" t="s">
        <v>500</v>
      </c>
      <c r="G329" s="227"/>
      <c r="H329" s="227"/>
      <c r="I329" s="227"/>
      <c r="J329" s="228" t="s">
        <v>179</v>
      </c>
      <c r="K329" s="229">
        <v>2</v>
      </c>
      <c r="L329" s="230">
        <v>0</v>
      </c>
      <c r="M329" s="230">
        <v>0</v>
      </c>
      <c r="N329" s="231"/>
      <c r="O329" s="231"/>
      <c r="P329" s="232">
        <f>ROUND(V329*K329,2)</f>
        <v>0</v>
      </c>
      <c r="Q329" s="232"/>
      <c r="R329" s="50"/>
      <c r="T329" s="233" t="s">
        <v>23</v>
      </c>
      <c r="U329" s="58" t="s">
        <v>45</v>
      </c>
      <c r="V329" s="165">
        <f>L329+M329</f>
        <v>0</v>
      </c>
      <c r="W329" s="165">
        <f>ROUND(L329*K329,2)</f>
        <v>0</v>
      </c>
      <c r="X329" s="165">
        <f>ROUND(M329*K329,2)</f>
        <v>0</v>
      </c>
      <c r="Y329" s="49"/>
      <c r="Z329" s="234">
        <f>Y329*K329</f>
        <v>0</v>
      </c>
      <c r="AA329" s="234">
        <v>0.00050000000000000001</v>
      </c>
      <c r="AB329" s="234">
        <f>AA329*K329</f>
        <v>0.001</v>
      </c>
      <c r="AC329" s="234">
        <v>0</v>
      </c>
      <c r="AD329" s="235">
        <f>AC329*K329</f>
        <v>0</v>
      </c>
      <c r="AR329" s="23" t="s">
        <v>220</v>
      </c>
      <c r="AT329" s="23" t="s">
        <v>165</v>
      </c>
      <c r="AU329" s="23" t="s">
        <v>112</v>
      </c>
      <c r="AY329" s="23" t="s">
        <v>164</v>
      </c>
      <c r="BE329" s="145">
        <f>IF(U329="základní",P329,0)</f>
        <v>0</v>
      </c>
      <c r="BF329" s="145">
        <f>IF(U329="snížená",P329,0)</f>
        <v>0</v>
      </c>
      <c r="BG329" s="145">
        <f>IF(U329="zákl. přenesená",P329,0)</f>
        <v>0</v>
      </c>
      <c r="BH329" s="145">
        <f>IF(U329="sníž. přenesená",P329,0)</f>
        <v>0</v>
      </c>
      <c r="BI329" s="145">
        <f>IF(U329="nulová",P329,0)</f>
        <v>0</v>
      </c>
      <c r="BJ329" s="23" t="s">
        <v>90</v>
      </c>
      <c r="BK329" s="145">
        <f>ROUND(V329*K329,2)</f>
        <v>0</v>
      </c>
      <c r="BL329" s="23" t="s">
        <v>220</v>
      </c>
      <c r="BM329" s="23" t="s">
        <v>501</v>
      </c>
    </row>
    <row r="330" s="10" customFormat="1" ht="16.5" customHeight="1">
      <c r="B330" s="236"/>
      <c r="C330" s="237"/>
      <c r="D330" s="237"/>
      <c r="E330" s="238" t="s">
        <v>23</v>
      </c>
      <c r="F330" s="239" t="s">
        <v>502</v>
      </c>
      <c r="G330" s="240"/>
      <c r="H330" s="240"/>
      <c r="I330" s="240"/>
      <c r="J330" s="237"/>
      <c r="K330" s="238" t="s">
        <v>23</v>
      </c>
      <c r="L330" s="237"/>
      <c r="M330" s="237"/>
      <c r="N330" s="237"/>
      <c r="O330" s="237"/>
      <c r="P330" s="237"/>
      <c r="Q330" s="237"/>
      <c r="R330" s="241"/>
      <c r="T330" s="242"/>
      <c r="U330" s="237"/>
      <c r="V330" s="237"/>
      <c r="W330" s="237"/>
      <c r="X330" s="237"/>
      <c r="Y330" s="237"/>
      <c r="Z330" s="237"/>
      <c r="AA330" s="237"/>
      <c r="AB330" s="237"/>
      <c r="AC330" s="237"/>
      <c r="AD330" s="243"/>
      <c r="AT330" s="244" t="s">
        <v>172</v>
      </c>
      <c r="AU330" s="244" t="s">
        <v>112</v>
      </c>
      <c r="AV330" s="10" t="s">
        <v>90</v>
      </c>
      <c r="AW330" s="10" t="s">
        <v>7</v>
      </c>
      <c r="AX330" s="10" t="s">
        <v>82</v>
      </c>
      <c r="AY330" s="244" t="s">
        <v>164</v>
      </c>
    </row>
    <row r="331" s="11" customFormat="1" ht="16.5" customHeight="1">
      <c r="B331" s="246"/>
      <c r="C331" s="247"/>
      <c r="D331" s="247"/>
      <c r="E331" s="248" t="s">
        <v>23</v>
      </c>
      <c r="F331" s="249" t="s">
        <v>112</v>
      </c>
      <c r="G331" s="247"/>
      <c r="H331" s="247"/>
      <c r="I331" s="247"/>
      <c r="J331" s="247"/>
      <c r="K331" s="250">
        <v>2</v>
      </c>
      <c r="L331" s="247"/>
      <c r="M331" s="247"/>
      <c r="N331" s="247"/>
      <c r="O331" s="247"/>
      <c r="P331" s="247"/>
      <c r="Q331" s="247"/>
      <c r="R331" s="251"/>
      <c r="T331" s="252"/>
      <c r="U331" s="247"/>
      <c r="V331" s="247"/>
      <c r="W331" s="247"/>
      <c r="X331" s="247"/>
      <c r="Y331" s="247"/>
      <c r="Z331" s="247"/>
      <c r="AA331" s="247"/>
      <c r="AB331" s="247"/>
      <c r="AC331" s="247"/>
      <c r="AD331" s="253"/>
      <c r="AT331" s="254" t="s">
        <v>172</v>
      </c>
      <c r="AU331" s="254" t="s">
        <v>112</v>
      </c>
      <c r="AV331" s="11" t="s">
        <v>112</v>
      </c>
      <c r="AW331" s="11" t="s">
        <v>7</v>
      </c>
      <c r="AX331" s="11" t="s">
        <v>82</v>
      </c>
      <c r="AY331" s="254" t="s">
        <v>164</v>
      </c>
    </row>
    <row r="332" s="1" customFormat="1" ht="25.5" customHeight="1">
      <c r="B332" s="48"/>
      <c r="C332" s="225" t="s">
        <v>503</v>
      </c>
      <c r="D332" s="225" t="s">
        <v>165</v>
      </c>
      <c r="E332" s="226" t="s">
        <v>504</v>
      </c>
      <c r="F332" s="227" t="s">
        <v>505</v>
      </c>
      <c r="G332" s="227"/>
      <c r="H332" s="227"/>
      <c r="I332" s="227"/>
      <c r="J332" s="228" t="s">
        <v>179</v>
      </c>
      <c r="K332" s="229">
        <v>1</v>
      </c>
      <c r="L332" s="230">
        <v>0</v>
      </c>
      <c r="M332" s="230">
        <v>0</v>
      </c>
      <c r="N332" s="231"/>
      <c r="O332" s="231"/>
      <c r="P332" s="232">
        <f>ROUND(V332*K332,2)</f>
        <v>0</v>
      </c>
      <c r="Q332" s="232"/>
      <c r="R332" s="50"/>
      <c r="T332" s="233" t="s">
        <v>23</v>
      </c>
      <c r="U332" s="58" t="s">
        <v>45</v>
      </c>
      <c r="V332" s="165">
        <f>L332+M332</f>
        <v>0</v>
      </c>
      <c r="W332" s="165">
        <f>ROUND(L332*K332,2)</f>
        <v>0</v>
      </c>
      <c r="X332" s="165">
        <f>ROUND(M332*K332,2)</f>
        <v>0</v>
      </c>
      <c r="Y332" s="49"/>
      <c r="Z332" s="234">
        <f>Y332*K332</f>
        <v>0</v>
      </c>
      <c r="AA332" s="234">
        <v>0.00062</v>
      </c>
      <c r="AB332" s="234">
        <f>AA332*K332</f>
        <v>0.00062</v>
      </c>
      <c r="AC332" s="234">
        <v>0</v>
      </c>
      <c r="AD332" s="235">
        <f>AC332*K332</f>
        <v>0</v>
      </c>
      <c r="AR332" s="23" t="s">
        <v>220</v>
      </c>
      <c r="AT332" s="23" t="s">
        <v>165</v>
      </c>
      <c r="AU332" s="23" t="s">
        <v>112</v>
      </c>
      <c r="AY332" s="23" t="s">
        <v>164</v>
      </c>
      <c r="BE332" s="145">
        <f>IF(U332="základní",P332,0)</f>
        <v>0</v>
      </c>
      <c r="BF332" s="145">
        <f>IF(U332="snížená",P332,0)</f>
        <v>0</v>
      </c>
      <c r="BG332" s="145">
        <f>IF(U332="zákl. přenesená",P332,0)</f>
        <v>0</v>
      </c>
      <c r="BH332" s="145">
        <f>IF(U332="sníž. přenesená",P332,0)</f>
        <v>0</v>
      </c>
      <c r="BI332" s="145">
        <f>IF(U332="nulová",P332,0)</f>
        <v>0</v>
      </c>
      <c r="BJ332" s="23" t="s">
        <v>90</v>
      </c>
      <c r="BK332" s="145">
        <f>ROUND(V332*K332,2)</f>
        <v>0</v>
      </c>
      <c r="BL332" s="23" t="s">
        <v>220</v>
      </c>
      <c r="BM332" s="23" t="s">
        <v>506</v>
      </c>
    </row>
    <row r="333" s="10" customFormat="1" ht="16.5" customHeight="1">
      <c r="B333" s="236"/>
      <c r="C333" s="237"/>
      <c r="D333" s="237"/>
      <c r="E333" s="238" t="s">
        <v>23</v>
      </c>
      <c r="F333" s="239" t="s">
        <v>507</v>
      </c>
      <c r="G333" s="240"/>
      <c r="H333" s="240"/>
      <c r="I333" s="240"/>
      <c r="J333" s="237"/>
      <c r="K333" s="238" t="s">
        <v>23</v>
      </c>
      <c r="L333" s="237"/>
      <c r="M333" s="237"/>
      <c r="N333" s="237"/>
      <c r="O333" s="237"/>
      <c r="P333" s="237"/>
      <c r="Q333" s="237"/>
      <c r="R333" s="241"/>
      <c r="T333" s="242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43"/>
      <c r="AT333" s="244" t="s">
        <v>172</v>
      </c>
      <c r="AU333" s="244" t="s">
        <v>112</v>
      </c>
      <c r="AV333" s="10" t="s">
        <v>90</v>
      </c>
      <c r="AW333" s="10" t="s">
        <v>7</v>
      </c>
      <c r="AX333" s="10" t="s">
        <v>82</v>
      </c>
      <c r="AY333" s="244" t="s">
        <v>164</v>
      </c>
    </row>
    <row r="334" s="11" customFormat="1" ht="16.5" customHeight="1">
      <c r="B334" s="246"/>
      <c r="C334" s="247"/>
      <c r="D334" s="247"/>
      <c r="E334" s="248" t="s">
        <v>23</v>
      </c>
      <c r="F334" s="249" t="s">
        <v>90</v>
      </c>
      <c r="G334" s="247"/>
      <c r="H334" s="247"/>
      <c r="I334" s="247"/>
      <c r="J334" s="247"/>
      <c r="K334" s="250">
        <v>1</v>
      </c>
      <c r="L334" s="247"/>
      <c r="M334" s="247"/>
      <c r="N334" s="247"/>
      <c r="O334" s="247"/>
      <c r="P334" s="247"/>
      <c r="Q334" s="247"/>
      <c r="R334" s="251"/>
      <c r="T334" s="252"/>
      <c r="U334" s="247"/>
      <c r="V334" s="247"/>
      <c r="W334" s="247"/>
      <c r="X334" s="247"/>
      <c r="Y334" s="247"/>
      <c r="Z334" s="247"/>
      <c r="AA334" s="247"/>
      <c r="AB334" s="247"/>
      <c r="AC334" s="247"/>
      <c r="AD334" s="253"/>
      <c r="AT334" s="254" t="s">
        <v>172</v>
      </c>
      <c r="AU334" s="254" t="s">
        <v>112</v>
      </c>
      <c r="AV334" s="11" t="s">
        <v>112</v>
      </c>
      <c r="AW334" s="11" t="s">
        <v>7</v>
      </c>
      <c r="AX334" s="11" t="s">
        <v>82</v>
      </c>
      <c r="AY334" s="254" t="s">
        <v>164</v>
      </c>
    </row>
    <row r="335" s="1" customFormat="1" ht="25.5" customHeight="1">
      <c r="B335" s="48"/>
      <c r="C335" s="225" t="s">
        <v>508</v>
      </c>
      <c r="D335" s="225" t="s">
        <v>165</v>
      </c>
      <c r="E335" s="226" t="s">
        <v>509</v>
      </c>
      <c r="F335" s="227" t="s">
        <v>510</v>
      </c>
      <c r="G335" s="227"/>
      <c r="H335" s="227"/>
      <c r="I335" s="227"/>
      <c r="J335" s="228" t="s">
        <v>388</v>
      </c>
      <c r="K335" s="229">
        <v>1</v>
      </c>
      <c r="L335" s="230">
        <v>0</v>
      </c>
      <c r="M335" s="230">
        <v>0</v>
      </c>
      <c r="N335" s="231"/>
      <c r="O335" s="231"/>
      <c r="P335" s="232">
        <f>ROUND(V335*K335,2)</f>
        <v>0</v>
      </c>
      <c r="Q335" s="232"/>
      <c r="R335" s="50"/>
      <c r="T335" s="233" t="s">
        <v>23</v>
      </c>
      <c r="U335" s="58" t="s">
        <v>45</v>
      </c>
      <c r="V335" s="165">
        <f>L335+M335</f>
        <v>0</v>
      </c>
      <c r="W335" s="165">
        <f>ROUND(L335*K335,2)</f>
        <v>0</v>
      </c>
      <c r="X335" s="165">
        <f>ROUND(M335*K335,2)</f>
        <v>0</v>
      </c>
      <c r="Y335" s="49"/>
      <c r="Z335" s="234">
        <f>Y335*K335</f>
        <v>0</v>
      </c>
      <c r="AA335" s="234">
        <v>0.029139999999999999</v>
      </c>
      <c r="AB335" s="234">
        <f>AA335*K335</f>
        <v>0.029139999999999999</v>
      </c>
      <c r="AC335" s="234">
        <v>0</v>
      </c>
      <c r="AD335" s="235">
        <f>AC335*K335</f>
        <v>0</v>
      </c>
      <c r="AR335" s="23" t="s">
        <v>220</v>
      </c>
      <c r="AT335" s="23" t="s">
        <v>165</v>
      </c>
      <c r="AU335" s="23" t="s">
        <v>112</v>
      </c>
      <c r="AY335" s="23" t="s">
        <v>164</v>
      </c>
      <c r="BE335" s="145">
        <f>IF(U335="základní",P335,0)</f>
        <v>0</v>
      </c>
      <c r="BF335" s="145">
        <f>IF(U335="snížená",P335,0)</f>
        <v>0</v>
      </c>
      <c r="BG335" s="145">
        <f>IF(U335="zákl. přenesená",P335,0)</f>
        <v>0</v>
      </c>
      <c r="BH335" s="145">
        <f>IF(U335="sníž. přenesená",P335,0)</f>
        <v>0</v>
      </c>
      <c r="BI335" s="145">
        <f>IF(U335="nulová",P335,0)</f>
        <v>0</v>
      </c>
      <c r="BJ335" s="23" t="s">
        <v>90</v>
      </c>
      <c r="BK335" s="145">
        <f>ROUND(V335*K335,2)</f>
        <v>0</v>
      </c>
      <c r="BL335" s="23" t="s">
        <v>220</v>
      </c>
      <c r="BM335" s="23" t="s">
        <v>511</v>
      </c>
    </row>
    <row r="336" s="1" customFormat="1" ht="38.25" customHeight="1">
      <c r="B336" s="48"/>
      <c r="C336" s="225" t="s">
        <v>512</v>
      </c>
      <c r="D336" s="225" t="s">
        <v>165</v>
      </c>
      <c r="E336" s="226" t="s">
        <v>513</v>
      </c>
      <c r="F336" s="227" t="s">
        <v>514</v>
      </c>
      <c r="G336" s="227"/>
      <c r="H336" s="227"/>
      <c r="I336" s="227"/>
      <c r="J336" s="228" t="s">
        <v>179</v>
      </c>
      <c r="K336" s="229">
        <v>1</v>
      </c>
      <c r="L336" s="230">
        <v>0</v>
      </c>
      <c r="M336" s="230">
        <v>0</v>
      </c>
      <c r="N336" s="231"/>
      <c r="O336" s="231"/>
      <c r="P336" s="232">
        <f>ROUND(V336*K336,2)</f>
        <v>0</v>
      </c>
      <c r="Q336" s="232"/>
      <c r="R336" s="50"/>
      <c r="T336" s="233" t="s">
        <v>23</v>
      </c>
      <c r="U336" s="58" t="s">
        <v>45</v>
      </c>
      <c r="V336" s="165">
        <f>L336+M336</f>
        <v>0</v>
      </c>
      <c r="W336" s="165">
        <f>ROUND(L336*K336,2)</f>
        <v>0</v>
      </c>
      <c r="X336" s="165">
        <f>ROUND(M336*K336,2)</f>
        <v>0</v>
      </c>
      <c r="Y336" s="49"/>
      <c r="Z336" s="234">
        <f>Y336*K336</f>
        <v>0</v>
      </c>
      <c r="AA336" s="234">
        <v>0.0030300000000000001</v>
      </c>
      <c r="AB336" s="234">
        <f>AA336*K336</f>
        <v>0.0030300000000000001</v>
      </c>
      <c r="AC336" s="234">
        <v>0</v>
      </c>
      <c r="AD336" s="235">
        <f>AC336*K336</f>
        <v>0</v>
      </c>
      <c r="AR336" s="23" t="s">
        <v>220</v>
      </c>
      <c r="AT336" s="23" t="s">
        <v>165</v>
      </c>
      <c r="AU336" s="23" t="s">
        <v>112</v>
      </c>
      <c r="AY336" s="23" t="s">
        <v>164</v>
      </c>
      <c r="BE336" s="145">
        <f>IF(U336="základní",P336,0)</f>
        <v>0</v>
      </c>
      <c r="BF336" s="145">
        <f>IF(U336="snížená",P336,0)</f>
        <v>0</v>
      </c>
      <c r="BG336" s="145">
        <f>IF(U336="zákl. přenesená",P336,0)</f>
        <v>0</v>
      </c>
      <c r="BH336" s="145">
        <f>IF(U336="sníž. přenesená",P336,0)</f>
        <v>0</v>
      </c>
      <c r="BI336" s="145">
        <f>IF(U336="nulová",P336,0)</f>
        <v>0</v>
      </c>
      <c r="BJ336" s="23" t="s">
        <v>90</v>
      </c>
      <c r="BK336" s="145">
        <f>ROUND(V336*K336,2)</f>
        <v>0</v>
      </c>
      <c r="BL336" s="23" t="s">
        <v>220</v>
      </c>
      <c r="BM336" s="23" t="s">
        <v>515</v>
      </c>
    </row>
    <row r="337" s="1" customFormat="1" ht="25.5" customHeight="1">
      <c r="B337" s="48"/>
      <c r="C337" s="266" t="s">
        <v>516</v>
      </c>
      <c r="D337" s="266" t="s">
        <v>223</v>
      </c>
      <c r="E337" s="267" t="s">
        <v>517</v>
      </c>
      <c r="F337" s="268" t="s">
        <v>518</v>
      </c>
      <c r="G337" s="268"/>
      <c r="H337" s="268"/>
      <c r="I337" s="268"/>
      <c r="J337" s="269" t="s">
        <v>179</v>
      </c>
      <c r="K337" s="270">
        <v>1</v>
      </c>
      <c r="L337" s="271">
        <v>0</v>
      </c>
      <c r="M337" s="272"/>
      <c r="N337" s="272"/>
      <c r="O337" s="191"/>
      <c r="P337" s="232">
        <f>ROUND(V337*K337,2)</f>
        <v>0</v>
      </c>
      <c r="Q337" s="232"/>
      <c r="R337" s="50"/>
      <c r="T337" s="233" t="s">
        <v>23</v>
      </c>
      <c r="U337" s="58" t="s">
        <v>45</v>
      </c>
      <c r="V337" s="165">
        <f>L337+M337</f>
        <v>0</v>
      </c>
      <c r="W337" s="165">
        <f>ROUND(L337*K337,2)</f>
        <v>0</v>
      </c>
      <c r="X337" s="165">
        <f>ROUND(M337*K337,2)</f>
        <v>0</v>
      </c>
      <c r="Y337" s="49"/>
      <c r="Z337" s="234">
        <f>Y337*K337</f>
        <v>0</v>
      </c>
      <c r="AA337" s="234">
        <v>0.00034000000000000002</v>
      </c>
      <c r="AB337" s="234">
        <f>AA337*K337</f>
        <v>0.00034000000000000002</v>
      </c>
      <c r="AC337" s="234">
        <v>0</v>
      </c>
      <c r="AD337" s="235">
        <f>AC337*K337</f>
        <v>0</v>
      </c>
      <c r="AR337" s="23" t="s">
        <v>226</v>
      </c>
      <c r="AT337" s="23" t="s">
        <v>223</v>
      </c>
      <c r="AU337" s="23" t="s">
        <v>112</v>
      </c>
      <c r="AY337" s="23" t="s">
        <v>164</v>
      </c>
      <c r="BE337" s="145">
        <f>IF(U337="základní",P337,0)</f>
        <v>0</v>
      </c>
      <c r="BF337" s="145">
        <f>IF(U337="snížená",P337,0)</f>
        <v>0</v>
      </c>
      <c r="BG337" s="145">
        <f>IF(U337="zákl. přenesená",P337,0)</f>
        <v>0</v>
      </c>
      <c r="BH337" s="145">
        <f>IF(U337="sníž. přenesená",P337,0)</f>
        <v>0</v>
      </c>
      <c r="BI337" s="145">
        <f>IF(U337="nulová",P337,0)</f>
        <v>0</v>
      </c>
      <c r="BJ337" s="23" t="s">
        <v>90</v>
      </c>
      <c r="BK337" s="145">
        <f>ROUND(V337*K337,2)</f>
        <v>0</v>
      </c>
      <c r="BL337" s="23" t="s">
        <v>220</v>
      </c>
      <c r="BM337" s="23" t="s">
        <v>519</v>
      </c>
    </row>
    <row r="338" s="1" customFormat="1" ht="25.5" customHeight="1">
      <c r="B338" s="48"/>
      <c r="C338" s="266" t="s">
        <v>520</v>
      </c>
      <c r="D338" s="266" t="s">
        <v>223</v>
      </c>
      <c r="E338" s="267" t="s">
        <v>521</v>
      </c>
      <c r="F338" s="268" t="s">
        <v>522</v>
      </c>
      <c r="G338" s="268"/>
      <c r="H338" s="268"/>
      <c r="I338" s="268"/>
      <c r="J338" s="269" t="s">
        <v>179</v>
      </c>
      <c r="K338" s="270">
        <v>1</v>
      </c>
      <c r="L338" s="271">
        <v>0</v>
      </c>
      <c r="M338" s="272"/>
      <c r="N338" s="272"/>
      <c r="O338" s="191"/>
      <c r="P338" s="232">
        <f>ROUND(V338*K338,2)</f>
        <v>0</v>
      </c>
      <c r="Q338" s="232"/>
      <c r="R338" s="50"/>
      <c r="T338" s="233" t="s">
        <v>23</v>
      </c>
      <c r="U338" s="58" t="s">
        <v>45</v>
      </c>
      <c r="V338" s="165">
        <f>L338+M338</f>
        <v>0</v>
      </c>
      <c r="W338" s="165">
        <f>ROUND(L338*K338,2)</f>
        <v>0</v>
      </c>
      <c r="X338" s="165">
        <f>ROUND(M338*K338,2)</f>
        <v>0</v>
      </c>
      <c r="Y338" s="49"/>
      <c r="Z338" s="234">
        <f>Y338*K338</f>
        <v>0</v>
      </c>
      <c r="AA338" s="234">
        <v>0.00089999999999999998</v>
      </c>
      <c r="AB338" s="234">
        <f>AA338*K338</f>
        <v>0.00089999999999999998</v>
      </c>
      <c r="AC338" s="234">
        <v>0</v>
      </c>
      <c r="AD338" s="235">
        <f>AC338*K338</f>
        <v>0</v>
      </c>
      <c r="AR338" s="23" t="s">
        <v>226</v>
      </c>
      <c r="AT338" s="23" t="s">
        <v>223</v>
      </c>
      <c r="AU338" s="23" t="s">
        <v>112</v>
      </c>
      <c r="AY338" s="23" t="s">
        <v>164</v>
      </c>
      <c r="BE338" s="145">
        <f>IF(U338="základní",P338,0)</f>
        <v>0</v>
      </c>
      <c r="BF338" s="145">
        <f>IF(U338="snížená",P338,0)</f>
        <v>0</v>
      </c>
      <c r="BG338" s="145">
        <f>IF(U338="zákl. přenesená",P338,0)</f>
        <v>0</v>
      </c>
      <c r="BH338" s="145">
        <f>IF(U338="sníž. přenesená",P338,0)</f>
        <v>0</v>
      </c>
      <c r="BI338" s="145">
        <f>IF(U338="nulová",P338,0)</f>
        <v>0</v>
      </c>
      <c r="BJ338" s="23" t="s">
        <v>90</v>
      </c>
      <c r="BK338" s="145">
        <f>ROUND(V338*K338,2)</f>
        <v>0</v>
      </c>
      <c r="BL338" s="23" t="s">
        <v>220</v>
      </c>
      <c r="BM338" s="23" t="s">
        <v>523</v>
      </c>
    </row>
    <row r="339" s="1" customFormat="1" ht="25.5" customHeight="1">
      <c r="B339" s="48"/>
      <c r="C339" s="225" t="s">
        <v>524</v>
      </c>
      <c r="D339" s="225" t="s">
        <v>165</v>
      </c>
      <c r="E339" s="226" t="s">
        <v>525</v>
      </c>
      <c r="F339" s="227" t="s">
        <v>526</v>
      </c>
      <c r="G339" s="227"/>
      <c r="H339" s="227"/>
      <c r="I339" s="227"/>
      <c r="J339" s="228" t="s">
        <v>184</v>
      </c>
      <c r="K339" s="229">
        <v>70.034999999999997</v>
      </c>
      <c r="L339" s="230">
        <v>0</v>
      </c>
      <c r="M339" s="230">
        <v>0</v>
      </c>
      <c r="N339" s="231"/>
      <c r="O339" s="231"/>
      <c r="P339" s="232">
        <f>ROUND(V339*K339,2)</f>
        <v>0</v>
      </c>
      <c r="Q339" s="232"/>
      <c r="R339" s="50"/>
      <c r="T339" s="233" t="s">
        <v>23</v>
      </c>
      <c r="U339" s="58" t="s">
        <v>45</v>
      </c>
      <c r="V339" s="165">
        <f>L339+M339</f>
        <v>0</v>
      </c>
      <c r="W339" s="165">
        <f>ROUND(L339*K339,2)</f>
        <v>0</v>
      </c>
      <c r="X339" s="165">
        <f>ROUND(M339*K339,2)</f>
        <v>0</v>
      </c>
      <c r="Y339" s="49"/>
      <c r="Z339" s="234">
        <f>Y339*K339</f>
        <v>0</v>
      </c>
      <c r="AA339" s="234">
        <v>0.00022000000000000001</v>
      </c>
      <c r="AB339" s="234">
        <f>AA339*K339</f>
        <v>0.0154077</v>
      </c>
      <c r="AC339" s="234">
        <v>0</v>
      </c>
      <c r="AD339" s="235">
        <f>AC339*K339</f>
        <v>0</v>
      </c>
      <c r="AR339" s="23" t="s">
        <v>220</v>
      </c>
      <c r="AT339" s="23" t="s">
        <v>165</v>
      </c>
      <c r="AU339" s="23" t="s">
        <v>112</v>
      </c>
      <c r="AY339" s="23" t="s">
        <v>164</v>
      </c>
      <c r="BE339" s="145">
        <f>IF(U339="základní",P339,0)</f>
        <v>0</v>
      </c>
      <c r="BF339" s="145">
        <f>IF(U339="snížená",P339,0)</f>
        <v>0</v>
      </c>
      <c r="BG339" s="145">
        <f>IF(U339="zákl. přenesená",P339,0)</f>
        <v>0</v>
      </c>
      <c r="BH339" s="145">
        <f>IF(U339="sníž. přenesená",P339,0)</f>
        <v>0</v>
      </c>
      <c r="BI339" s="145">
        <f>IF(U339="nulová",P339,0)</f>
        <v>0</v>
      </c>
      <c r="BJ339" s="23" t="s">
        <v>90</v>
      </c>
      <c r="BK339" s="145">
        <f>ROUND(V339*K339,2)</f>
        <v>0</v>
      </c>
      <c r="BL339" s="23" t="s">
        <v>220</v>
      </c>
      <c r="BM339" s="23" t="s">
        <v>527</v>
      </c>
    </row>
    <row r="340" s="10" customFormat="1" ht="16.5" customHeight="1">
      <c r="B340" s="236"/>
      <c r="C340" s="237"/>
      <c r="D340" s="237"/>
      <c r="E340" s="238" t="s">
        <v>23</v>
      </c>
      <c r="F340" s="239" t="s">
        <v>398</v>
      </c>
      <c r="G340" s="240"/>
      <c r="H340" s="240"/>
      <c r="I340" s="240"/>
      <c r="J340" s="237"/>
      <c r="K340" s="238" t="s">
        <v>23</v>
      </c>
      <c r="L340" s="237"/>
      <c r="M340" s="237"/>
      <c r="N340" s="237"/>
      <c r="O340" s="237"/>
      <c r="P340" s="237"/>
      <c r="Q340" s="237"/>
      <c r="R340" s="241"/>
      <c r="T340" s="242"/>
      <c r="U340" s="237"/>
      <c r="V340" s="237"/>
      <c r="W340" s="237"/>
      <c r="X340" s="237"/>
      <c r="Y340" s="237"/>
      <c r="Z340" s="237"/>
      <c r="AA340" s="237"/>
      <c r="AB340" s="237"/>
      <c r="AC340" s="237"/>
      <c r="AD340" s="243"/>
      <c r="AT340" s="244" t="s">
        <v>172</v>
      </c>
      <c r="AU340" s="244" t="s">
        <v>112</v>
      </c>
      <c r="AV340" s="10" t="s">
        <v>90</v>
      </c>
      <c r="AW340" s="10" t="s">
        <v>7</v>
      </c>
      <c r="AX340" s="10" t="s">
        <v>82</v>
      </c>
      <c r="AY340" s="244" t="s">
        <v>164</v>
      </c>
    </row>
    <row r="341" s="10" customFormat="1" ht="16.5" customHeight="1">
      <c r="B341" s="236"/>
      <c r="C341" s="237"/>
      <c r="D341" s="237"/>
      <c r="E341" s="238" t="s">
        <v>23</v>
      </c>
      <c r="F341" s="245" t="s">
        <v>399</v>
      </c>
      <c r="G341" s="237"/>
      <c r="H341" s="237"/>
      <c r="I341" s="237"/>
      <c r="J341" s="237"/>
      <c r="K341" s="238" t="s">
        <v>23</v>
      </c>
      <c r="L341" s="237"/>
      <c r="M341" s="237"/>
      <c r="N341" s="237"/>
      <c r="O341" s="237"/>
      <c r="P341" s="237"/>
      <c r="Q341" s="237"/>
      <c r="R341" s="241"/>
      <c r="T341" s="242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43"/>
      <c r="AT341" s="244" t="s">
        <v>172</v>
      </c>
      <c r="AU341" s="244" t="s">
        <v>112</v>
      </c>
      <c r="AV341" s="10" t="s">
        <v>90</v>
      </c>
      <c r="AW341" s="10" t="s">
        <v>7</v>
      </c>
      <c r="AX341" s="10" t="s">
        <v>82</v>
      </c>
      <c r="AY341" s="244" t="s">
        <v>164</v>
      </c>
    </row>
    <row r="342" s="11" customFormat="1" ht="25.5" customHeight="1">
      <c r="B342" s="246"/>
      <c r="C342" s="247"/>
      <c r="D342" s="247"/>
      <c r="E342" s="248" t="s">
        <v>23</v>
      </c>
      <c r="F342" s="249" t="s">
        <v>400</v>
      </c>
      <c r="G342" s="247"/>
      <c r="H342" s="247"/>
      <c r="I342" s="247"/>
      <c r="J342" s="247"/>
      <c r="K342" s="250">
        <v>14.199999999999999</v>
      </c>
      <c r="L342" s="247"/>
      <c r="M342" s="247"/>
      <c r="N342" s="247"/>
      <c r="O342" s="247"/>
      <c r="P342" s="247"/>
      <c r="Q342" s="247"/>
      <c r="R342" s="251"/>
      <c r="T342" s="252"/>
      <c r="U342" s="247"/>
      <c r="V342" s="247"/>
      <c r="W342" s="247"/>
      <c r="X342" s="247"/>
      <c r="Y342" s="247"/>
      <c r="Z342" s="247"/>
      <c r="AA342" s="247"/>
      <c r="AB342" s="247"/>
      <c r="AC342" s="247"/>
      <c r="AD342" s="253"/>
      <c r="AT342" s="254" t="s">
        <v>172</v>
      </c>
      <c r="AU342" s="254" t="s">
        <v>112</v>
      </c>
      <c r="AV342" s="11" t="s">
        <v>112</v>
      </c>
      <c r="AW342" s="11" t="s">
        <v>7</v>
      </c>
      <c r="AX342" s="11" t="s">
        <v>82</v>
      </c>
      <c r="AY342" s="254" t="s">
        <v>164</v>
      </c>
    </row>
    <row r="343" s="11" customFormat="1" ht="16.5" customHeight="1">
      <c r="B343" s="246"/>
      <c r="C343" s="247"/>
      <c r="D343" s="247"/>
      <c r="E343" s="248" t="s">
        <v>23</v>
      </c>
      <c r="F343" s="249" t="s">
        <v>401</v>
      </c>
      <c r="G343" s="247"/>
      <c r="H343" s="247"/>
      <c r="I343" s="247"/>
      <c r="J343" s="247"/>
      <c r="K343" s="250">
        <v>5.3499999999999996</v>
      </c>
      <c r="L343" s="247"/>
      <c r="M343" s="247"/>
      <c r="N343" s="247"/>
      <c r="O343" s="247"/>
      <c r="P343" s="247"/>
      <c r="Q343" s="247"/>
      <c r="R343" s="251"/>
      <c r="T343" s="252"/>
      <c r="U343" s="247"/>
      <c r="V343" s="247"/>
      <c r="W343" s="247"/>
      <c r="X343" s="247"/>
      <c r="Y343" s="247"/>
      <c r="Z343" s="247"/>
      <c r="AA343" s="247"/>
      <c r="AB343" s="247"/>
      <c r="AC343" s="247"/>
      <c r="AD343" s="253"/>
      <c r="AT343" s="254" t="s">
        <v>172</v>
      </c>
      <c r="AU343" s="254" t="s">
        <v>112</v>
      </c>
      <c r="AV343" s="11" t="s">
        <v>112</v>
      </c>
      <c r="AW343" s="11" t="s">
        <v>7</v>
      </c>
      <c r="AX343" s="11" t="s">
        <v>82</v>
      </c>
      <c r="AY343" s="254" t="s">
        <v>164</v>
      </c>
    </row>
    <row r="344" s="10" customFormat="1" ht="16.5" customHeight="1">
      <c r="B344" s="236"/>
      <c r="C344" s="237"/>
      <c r="D344" s="237"/>
      <c r="E344" s="238" t="s">
        <v>23</v>
      </c>
      <c r="F344" s="245" t="s">
        <v>402</v>
      </c>
      <c r="G344" s="237"/>
      <c r="H344" s="237"/>
      <c r="I344" s="237"/>
      <c r="J344" s="237"/>
      <c r="K344" s="238" t="s">
        <v>23</v>
      </c>
      <c r="L344" s="237"/>
      <c r="M344" s="237"/>
      <c r="N344" s="237"/>
      <c r="O344" s="237"/>
      <c r="P344" s="237"/>
      <c r="Q344" s="237"/>
      <c r="R344" s="241"/>
      <c r="T344" s="242"/>
      <c r="U344" s="237"/>
      <c r="V344" s="237"/>
      <c r="W344" s="237"/>
      <c r="X344" s="237"/>
      <c r="Y344" s="237"/>
      <c r="Z344" s="237"/>
      <c r="AA344" s="237"/>
      <c r="AB344" s="237"/>
      <c r="AC344" s="237"/>
      <c r="AD344" s="243"/>
      <c r="AT344" s="244" t="s">
        <v>172</v>
      </c>
      <c r="AU344" s="244" t="s">
        <v>112</v>
      </c>
      <c r="AV344" s="10" t="s">
        <v>90</v>
      </c>
      <c r="AW344" s="10" t="s">
        <v>7</v>
      </c>
      <c r="AX344" s="10" t="s">
        <v>82</v>
      </c>
      <c r="AY344" s="244" t="s">
        <v>164</v>
      </c>
    </row>
    <row r="345" s="11" customFormat="1" ht="16.5" customHeight="1">
      <c r="B345" s="246"/>
      <c r="C345" s="247"/>
      <c r="D345" s="247"/>
      <c r="E345" s="248" t="s">
        <v>23</v>
      </c>
      <c r="F345" s="249" t="s">
        <v>403</v>
      </c>
      <c r="G345" s="247"/>
      <c r="H345" s="247"/>
      <c r="I345" s="247"/>
      <c r="J345" s="247"/>
      <c r="K345" s="250">
        <v>7.4000000000000004</v>
      </c>
      <c r="L345" s="247"/>
      <c r="M345" s="247"/>
      <c r="N345" s="247"/>
      <c r="O345" s="247"/>
      <c r="P345" s="247"/>
      <c r="Q345" s="247"/>
      <c r="R345" s="251"/>
      <c r="T345" s="252"/>
      <c r="U345" s="247"/>
      <c r="V345" s="247"/>
      <c r="W345" s="247"/>
      <c r="X345" s="247"/>
      <c r="Y345" s="247"/>
      <c r="Z345" s="247"/>
      <c r="AA345" s="247"/>
      <c r="AB345" s="247"/>
      <c r="AC345" s="247"/>
      <c r="AD345" s="253"/>
      <c r="AT345" s="254" t="s">
        <v>172</v>
      </c>
      <c r="AU345" s="254" t="s">
        <v>112</v>
      </c>
      <c r="AV345" s="11" t="s">
        <v>112</v>
      </c>
      <c r="AW345" s="11" t="s">
        <v>7</v>
      </c>
      <c r="AX345" s="11" t="s">
        <v>82</v>
      </c>
      <c r="AY345" s="254" t="s">
        <v>164</v>
      </c>
    </row>
    <row r="346" s="10" customFormat="1" ht="16.5" customHeight="1">
      <c r="B346" s="236"/>
      <c r="C346" s="237"/>
      <c r="D346" s="237"/>
      <c r="E346" s="238" t="s">
        <v>23</v>
      </c>
      <c r="F346" s="245" t="s">
        <v>404</v>
      </c>
      <c r="G346" s="237"/>
      <c r="H346" s="237"/>
      <c r="I346" s="237"/>
      <c r="J346" s="237"/>
      <c r="K346" s="238" t="s">
        <v>23</v>
      </c>
      <c r="L346" s="237"/>
      <c r="M346" s="237"/>
      <c r="N346" s="237"/>
      <c r="O346" s="237"/>
      <c r="P346" s="237"/>
      <c r="Q346" s="237"/>
      <c r="R346" s="241"/>
      <c r="T346" s="242"/>
      <c r="U346" s="237"/>
      <c r="V346" s="237"/>
      <c r="W346" s="237"/>
      <c r="X346" s="237"/>
      <c r="Y346" s="237"/>
      <c r="Z346" s="237"/>
      <c r="AA346" s="237"/>
      <c r="AB346" s="237"/>
      <c r="AC346" s="237"/>
      <c r="AD346" s="243"/>
      <c r="AT346" s="244" t="s">
        <v>172</v>
      </c>
      <c r="AU346" s="244" t="s">
        <v>112</v>
      </c>
      <c r="AV346" s="10" t="s">
        <v>90</v>
      </c>
      <c r="AW346" s="10" t="s">
        <v>7</v>
      </c>
      <c r="AX346" s="10" t="s">
        <v>82</v>
      </c>
      <c r="AY346" s="244" t="s">
        <v>164</v>
      </c>
    </row>
    <row r="347" s="11" customFormat="1" ht="16.5" customHeight="1">
      <c r="B347" s="246"/>
      <c r="C347" s="247"/>
      <c r="D347" s="247"/>
      <c r="E347" s="248" t="s">
        <v>23</v>
      </c>
      <c r="F347" s="249" t="s">
        <v>405</v>
      </c>
      <c r="G347" s="247"/>
      <c r="H347" s="247"/>
      <c r="I347" s="247"/>
      <c r="J347" s="247"/>
      <c r="K347" s="250">
        <v>14.800000000000001</v>
      </c>
      <c r="L347" s="247"/>
      <c r="M347" s="247"/>
      <c r="N347" s="247"/>
      <c r="O347" s="247"/>
      <c r="P347" s="247"/>
      <c r="Q347" s="247"/>
      <c r="R347" s="251"/>
      <c r="T347" s="252"/>
      <c r="U347" s="247"/>
      <c r="V347" s="247"/>
      <c r="W347" s="247"/>
      <c r="X347" s="247"/>
      <c r="Y347" s="247"/>
      <c r="Z347" s="247"/>
      <c r="AA347" s="247"/>
      <c r="AB347" s="247"/>
      <c r="AC347" s="247"/>
      <c r="AD347" s="253"/>
      <c r="AT347" s="254" t="s">
        <v>172</v>
      </c>
      <c r="AU347" s="254" t="s">
        <v>112</v>
      </c>
      <c r="AV347" s="11" t="s">
        <v>112</v>
      </c>
      <c r="AW347" s="11" t="s">
        <v>7</v>
      </c>
      <c r="AX347" s="11" t="s">
        <v>82</v>
      </c>
      <c r="AY347" s="254" t="s">
        <v>164</v>
      </c>
    </row>
    <row r="348" s="10" customFormat="1" ht="16.5" customHeight="1">
      <c r="B348" s="236"/>
      <c r="C348" s="237"/>
      <c r="D348" s="237"/>
      <c r="E348" s="238" t="s">
        <v>23</v>
      </c>
      <c r="F348" s="245" t="s">
        <v>428</v>
      </c>
      <c r="G348" s="237"/>
      <c r="H348" s="237"/>
      <c r="I348" s="237"/>
      <c r="J348" s="237"/>
      <c r="K348" s="238" t="s">
        <v>23</v>
      </c>
      <c r="L348" s="237"/>
      <c r="M348" s="237"/>
      <c r="N348" s="237"/>
      <c r="O348" s="237"/>
      <c r="P348" s="237"/>
      <c r="Q348" s="237"/>
      <c r="R348" s="241"/>
      <c r="T348" s="242"/>
      <c r="U348" s="237"/>
      <c r="V348" s="237"/>
      <c r="W348" s="237"/>
      <c r="X348" s="237"/>
      <c r="Y348" s="237"/>
      <c r="Z348" s="237"/>
      <c r="AA348" s="237"/>
      <c r="AB348" s="237"/>
      <c r="AC348" s="237"/>
      <c r="AD348" s="243"/>
      <c r="AT348" s="244" t="s">
        <v>172</v>
      </c>
      <c r="AU348" s="244" t="s">
        <v>112</v>
      </c>
      <c r="AV348" s="10" t="s">
        <v>90</v>
      </c>
      <c r="AW348" s="10" t="s">
        <v>7</v>
      </c>
      <c r="AX348" s="10" t="s">
        <v>82</v>
      </c>
      <c r="AY348" s="244" t="s">
        <v>164</v>
      </c>
    </row>
    <row r="349" s="10" customFormat="1" ht="16.5" customHeight="1">
      <c r="B349" s="236"/>
      <c r="C349" s="237"/>
      <c r="D349" s="237"/>
      <c r="E349" s="238" t="s">
        <v>23</v>
      </c>
      <c r="F349" s="245" t="s">
        <v>399</v>
      </c>
      <c r="G349" s="237"/>
      <c r="H349" s="237"/>
      <c r="I349" s="237"/>
      <c r="J349" s="237"/>
      <c r="K349" s="238" t="s">
        <v>23</v>
      </c>
      <c r="L349" s="237"/>
      <c r="M349" s="237"/>
      <c r="N349" s="237"/>
      <c r="O349" s="237"/>
      <c r="P349" s="237"/>
      <c r="Q349" s="237"/>
      <c r="R349" s="241"/>
      <c r="T349" s="242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43"/>
      <c r="AT349" s="244" t="s">
        <v>172</v>
      </c>
      <c r="AU349" s="244" t="s">
        <v>112</v>
      </c>
      <c r="AV349" s="10" t="s">
        <v>90</v>
      </c>
      <c r="AW349" s="10" t="s">
        <v>7</v>
      </c>
      <c r="AX349" s="10" t="s">
        <v>82</v>
      </c>
      <c r="AY349" s="244" t="s">
        <v>164</v>
      </c>
    </row>
    <row r="350" s="11" customFormat="1" ht="16.5" customHeight="1">
      <c r="B350" s="246"/>
      <c r="C350" s="247"/>
      <c r="D350" s="247"/>
      <c r="E350" s="248" t="s">
        <v>23</v>
      </c>
      <c r="F350" s="249" t="s">
        <v>429</v>
      </c>
      <c r="G350" s="247"/>
      <c r="H350" s="247"/>
      <c r="I350" s="247"/>
      <c r="J350" s="247"/>
      <c r="K350" s="250">
        <v>6.75</v>
      </c>
      <c r="L350" s="247"/>
      <c r="M350" s="247"/>
      <c r="N350" s="247"/>
      <c r="O350" s="247"/>
      <c r="P350" s="247"/>
      <c r="Q350" s="247"/>
      <c r="R350" s="251"/>
      <c r="T350" s="252"/>
      <c r="U350" s="247"/>
      <c r="V350" s="247"/>
      <c r="W350" s="247"/>
      <c r="X350" s="247"/>
      <c r="Y350" s="247"/>
      <c r="Z350" s="247"/>
      <c r="AA350" s="247"/>
      <c r="AB350" s="247"/>
      <c r="AC350" s="247"/>
      <c r="AD350" s="253"/>
      <c r="AT350" s="254" t="s">
        <v>172</v>
      </c>
      <c r="AU350" s="254" t="s">
        <v>112</v>
      </c>
      <c r="AV350" s="11" t="s">
        <v>112</v>
      </c>
      <c r="AW350" s="11" t="s">
        <v>7</v>
      </c>
      <c r="AX350" s="11" t="s">
        <v>82</v>
      </c>
      <c r="AY350" s="254" t="s">
        <v>164</v>
      </c>
    </row>
    <row r="351" s="10" customFormat="1" ht="16.5" customHeight="1">
      <c r="B351" s="236"/>
      <c r="C351" s="237"/>
      <c r="D351" s="237"/>
      <c r="E351" s="238" t="s">
        <v>23</v>
      </c>
      <c r="F351" s="245" t="s">
        <v>402</v>
      </c>
      <c r="G351" s="237"/>
      <c r="H351" s="237"/>
      <c r="I351" s="237"/>
      <c r="J351" s="237"/>
      <c r="K351" s="238" t="s">
        <v>23</v>
      </c>
      <c r="L351" s="237"/>
      <c r="M351" s="237"/>
      <c r="N351" s="237"/>
      <c r="O351" s="237"/>
      <c r="P351" s="237"/>
      <c r="Q351" s="237"/>
      <c r="R351" s="241"/>
      <c r="T351" s="242"/>
      <c r="U351" s="237"/>
      <c r="V351" s="237"/>
      <c r="W351" s="237"/>
      <c r="X351" s="237"/>
      <c r="Y351" s="237"/>
      <c r="Z351" s="237"/>
      <c r="AA351" s="237"/>
      <c r="AB351" s="237"/>
      <c r="AC351" s="237"/>
      <c r="AD351" s="243"/>
      <c r="AT351" s="244" t="s">
        <v>172</v>
      </c>
      <c r="AU351" s="244" t="s">
        <v>112</v>
      </c>
      <c r="AV351" s="10" t="s">
        <v>90</v>
      </c>
      <c r="AW351" s="10" t="s">
        <v>7</v>
      </c>
      <c r="AX351" s="10" t="s">
        <v>82</v>
      </c>
      <c r="AY351" s="244" t="s">
        <v>164</v>
      </c>
    </row>
    <row r="352" s="11" customFormat="1" ht="16.5" customHeight="1">
      <c r="B352" s="246"/>
      <c r="C352" s="247"/>
      <c r="D352" s="247"/>
      <c r="E352" s="248" t="s">
        <v>23</v>
      </c>
      <c r="F352" s="249" t="s">
        <v>403</v>
      </c>
      <c r="G352" s="247"/>
      <c r="H352" s="247"/>
      <c r="I352" s="247"/>
      <c r="J352" s="247"/>
      <c r="K352" s="250">
        <v>7.4000000000000004</v>
      </c>
      <c r="L352" s="247"/>
      <c r="M352" s="247"/>
      <c r="N352" s="247"/>
      <c r="O352" s="247"/>
      <c r="P352" s="247"/>
      <c r="Q352" s="247"/>
      <c r="R352" s="251"/>
      <c r="T352" s="252"/>
      <c r="U352" s="247"/>
      <c r="V352" s="247"/>
      <c r="W352" s="247"/>
      <c r="X352" s="247"/>
      <c r="Y352" s="247"/>
      <c r="Z352" s="247"/>
      <c r="AA352" s="247"/>
      <c r="AB352" s="247"/>
      <c r="AC352" s="247"/>
      <c r="AD352" s="253"/>
      <c r="AT352" s="254" t="s">
        <v>172</v>
      </c>
      <c r="AU352" s="254" t="s">
        <v>112</v>
      </c>
      <c r="AV352" s="11" t="s">
        <v>112</v>
      </c>
      <c r="AW352" s="11" t="s">
        <v>7</v>
      </c>
      <c r="AX352" s="11" t="s">
        <v>82</v>
      </c>
      <c r="AY352" s="254" t="s">
        <v>164</v>
      </c>
    </row>
    <row r="353" s="10" customFormat="1" ht="16.5" customHeight="1">
      <c r="B353" s="236"/>
      <c r="C353" s="237"/>
      <c r="D353" s="237"/>
      <c r="E353" s="238" t="s">
        <v>23</v>
      </c>
      <c r="F353" s="245" t="s">
        <v>404</v>
      </c>
      <c r="G353" s="237"/>
      <c r="H353" s="237"/>
      <c r="I353" s="237"/>
      <c r="J353" s="237"/>
      <c r="K353" s="238" t="s">
        <v>23</v>
      </c>
      <c r="L353" s="237"/>
      <c r="M353" s="237"/>
      <c r="N353" s="237"/>
      <c r="O353" s="237"/>
      <c r="P353" s="237"/>
      <c r="Q353" s="237"/>
      <c r="R353" s="241"/>
      <c r="T353" s="242"/>
      <c r="U353" s="237"/>
      <c r="V353" s="237"/>
      <c r="W353" s="237"/>
      <c r="X353" s="237"/>
      <c r="Y353" s="237"/>
      <c r="Z353" s="237"/>
      <c r="AA353" s="237"/>
      <c r="AB353" s="237"/>
      <c r="AC353" s="237"/>
      <c r="AD353" s="243"/>
      <c r="AT353" s="244" t="s">
        <v>172</v>
      </c>
      <c r="AU353" s="244" t="s">
        <v>112</v>
      </c>
      <c r="AV353" s="10" t="s">
        <v>90</v>
      </c>
      <c r="AW353" s="10" t="s">
        <v>7</v>
      </c>
      <c r="AX353" s="10" t="s">
        <v>82</v>
      </c>
      <c r="AY353" s="244" t="s">
        <v>164</v>
      </c>
    </row>
    <row r="354" s="11" customFormat="1" ht="16.5" customHeight="1">
      <c r="B354" s="246"/>
      <c r="C354" s="247"/>
      <c r="D354" s="247"/>
      <c r="E354" s="248" t="s">
        <v>23</v>
      </c>
      <c r="F354" s="249" t="s">
        <v>430</v>
      </c>
      <c r="G354" s="247"/>
      <c r="H354" s="247"/>
      <c r="I354" s="247"/>
      <c r="J354" s="247"/>
      <c r="K354" s="250">
        <v>10.800000000000001</v>
      </c>
      <c r="L354" s="247"/>
      <c r="M354" s="247"/>
      <c r="N354" s="247"/>
      <c r="O354" s="247"/>
      <c r="P354" s="247"/>
      <c r="Q354" s="247"/>
      <c r="R354" s="251"/>
      <c r="T354" s="252"/>
      <c r="U354" s="247"/>
      <c r="V354" s="247"/>
      <c r="W354" s="247"/>
      <c r="X354" s="247"/>
      <c r="Y354" s="247"/>
      <c r="Z354" s="247"/>
      <c r="AA354" s="247"/>
      <c r="AB354" s="247"/>
      <c r="AC354" s="247"/>
      <c r="AD354" s="253"/>
      <c r="AT354" s="254" t="s">
        <v>172</v>
      </c>
      <c r="AU354" s="254" t="s">
        <v>112</v>
      </c>
      <c r="AV354" s="11" t="s">
        <v>112</v>
      </c>
      <c r="AW354" s="11" t="s">
        <v>7</v>
      </c>
      <c r="AX354" s="11" t="s">
        <v>82</v>
      </c>
      <c r="AY354" s="254" t="s">
        <v>164</v>
      </c>
    </row>
    <row r="355" s="12" customFormat="1" ht="16.5" customHeight="1">
      <c r="B355" s="255"/>
      <c r="C355" s="256"/>
      <c r="D355" s="256"/>
      <c r="E355" s="257" t="s">
        <v>23</v>
      </c>
      <c r="F355" s="258" t="s">
        <v>176</v>
      </c>
      <c r="G355" s="256"/>
      <c r="H355" s="256"/>
      <c r="I355" s="256"/>
      <c r="J355" s="256"/>
      <c r="K355" s="259">
        <v>66.700000000000003</v>
      </c>
      <c r="L355" s="256"/>
      <c r="M355" s="256"/>
      <c r="N355" s="256"/>
      <c r="O355" s="256"/>
      <c r="P355" s="256"/>
      <c r="Q355" s="256"/>
      <c r="R355" s="260"/>
      <c r="T355" s="261"/>
      <c r="U355" s="256"/>
      <c r="V355" s="256"/>
      <c r="W355" s="256"/>
      <c r="X355" s="256"/>
      <c r="Y355" s="256"/>
      <c r="Z355" s="256"/>
      <c r="AA355" s="256"/>
      <c r="AB355" s="256"/>
      <c r="AC355" s="256"/>
      <c r="AD355" s="262"/>
      <c r="AT355" s="263" t="s">
        <v>172</v>
      </c>
      <c r="AU355" s="263" t="s">
        <v>112</v>
      </c>
      <c r="AV355" s="12" t="s">
        <v>169</v>
      </c>
      <c r="AW355" s="12" t="s">
        <v>7</v>
      </c>
      <c r="AX355" s="12" t="s">
        <v>90</v>
      </c>
      <c r="AY355" s="263" t="s">
        <v>164</v>
      </c>
    </row>
    <row r="356" s="1" customFormat="1" ht="25.5" customHeight="1">
      <c r="B356" s="48"/>
      <c r="C356" s="225" t="s">
        <v>528</v>
      </c>
      <c r="D356" s="225" t="s">
        <v>165</v>
      </c>
      <c r="E356" s="226" t="s">
        <v>529</v>
      </c>
      <c r="F356" s="227" t="s">
        <v>530</v>
      </c>
      <c r="G356" s="227"/>
      <c r="H356" s="227"/>
      <c r="I356" s="227"/>
      <c r="J356" s="228" t="s">
        <v>184</v>
      </c>
      <c r="K356" s="229">
        <v>6.6150000000000002</v>
      </c>
      <c r="L356" s="230">
        <v>0</v>
      </c>
      <c r="M356" s="230">
        <v>0</v>
      </c>
      <c r="N356" s="231"/>
      <c r="O356" s="231"/>
      <c r="P356" s="232">
        <f>ROUND(V356*K356,2)</f>
        <v>0</v>
      </c>
      <c r="Q356" s="232"/>
      <c r="R356" s="50"/>
      <c r="T356" s="233" t="s">
        <v>23</v>
      </c>
      <c r="U356" s="58" t="s">
        <v>45</v>
      </c>
      <c r="V356" s="165">
        <f>L356+M356</f>
        <v>0</v>
      </c>
      <c r="W356" s="165">
        <f>ROUND(L356*K356,2)</f>
        <v>0</v>
      </c>
      <c r="X356" s="165">
        <f>ROUND(M356*K356,2)</f>
        <v>0</v>
      </c>
      <c r="Y356" s="49"/>
      <c r="Z356" s="234">
        <f>Y356*K356</f>
        <v>0</v>
      </c>
      <c r="AA356" s="234">
        <v>0.00029999999999999997</v>
      </c>
      <c r="AB356" s="234">
        <f>AA356*K356</f>
        <v>0.0019844999999999997</v>
      </c>
      <c r="AC356" s="234">
        <v>0</v>
      </c>
      <c r="AD356" s="235">
        <f>AC356*K356</f>
        <v>0</v>
      </c>
      <c r="AR356" s="23" t="s">
        <v>220</v>
      </c>
      <c r="AT356" s="23" t="s">
        <v>165</v>
      </c>
      <c r="AU356" s="23" t="s">
        <v>112</v>
      </c>
      <c r="AY356" s="23" t="s">
        <v>164</v>
      </c>
      <c r="BE356" s="145">
        <f>IF(U356="základní",P356,0)</f>
        <v>0</v>
      </c>
      <c r="BF356" s="145">
        <f>IF(U356="snížená",P356,0)</f>
        <v>0</v>
      </c>
      <c r="BG356" s="145">
        <f>IF(U356="zákl. přenesená",P356,0)</f>
        <v>0</v>
      </c>
      <c r="BH356" s="145">
        <f>IF(U356="sníž. přenesená",P356,0)</f>
        <v>0</v>
      </c>
      <c r="BI356" s="145">
        <f>IF(U356="nulová",P356,0)</f>
        <v>0</v>
      </c>
      <c r="BJ356" s="23" t="s">
        <v>90</v>
      </c>
      <c r="BK356" s="145">
        <f>ROUND(V356*K356,2)</f>
        <v>0</v>
      </c>
      <c r="BL356" s="23" t="s">
        <v>220</v>
      </c>
      <c r="BM356" s="23" t="s">
        <v>531</v>
      </c>
    </row>
    <row r="357" s="10" customFormat="1" ht="16.5" customHeight="1">
      <c r="B357" s="236"/>
      <c r="C357" s="237"/>
      <c r="D357" s="237"/>
      <c r="E357" s="238" t="s">
        <v>23</v>
      </c>
      <c r="F357" s="239" t="s">
        <v>532</v>
      </c>
      <c r="G357" s="240"/>
      <c r="H357" s="240"/>
      <c r="I357" s="240"/>
      <c r="J357" s="237"/>
      <c r="K357" s="238" t="s">
        <v>23</v>
      </c>
      <c r="L357" s="237"/>
      <c r="M357" s="237"/>
      <c r="N357" s="237"/>
      <c r="O357" s="237"/>
      <c r="P357" s="237"/>
      <c r="Q357" s="237"/>
      <c r="R357" s="241"/>
      <c r="T357" s="242"/>
      <c r="U357" s="237"/>
      <c r="V357" s="237"/>
      <c r="W357" s="237"/>
      <c r="X357" s="237"/>
      <c r="Y357" s="237"/>
      <c r="Z357" s="237"/>
      <c r="AA357" s="237"/>
      <c r="AB357" s="237"/>
      <c r="AC357" s="237"/>
      <c r="AD357" s="243"/>
      <c r="AT357" s="244" t="s">
        <v>172</v>
      </c>
      <c r="AU357" s="244" t="s">
        <v>112</v>
      </c>
      <c r="AV357" s="10" t="s">
        <v>90</v>
      </c>
      <c r="AW357" s="10" t="s">
        <v>7</v>
      </c>
      <c r="AX357" s="10" t="s">
        <v>82</v>
      </c>
      <c r="AY357" s="244" t="s">
        <v>164</v>
      </c>
    </row>
    <row r="358" s="11" customFormat="1" ht="16.5" customHeight="1">
      <c r="B358" s="246"/>
      <c r="C358" s="247"/>
      <c r="D358" s="247"/>
      <c r="E358" s="248" t="s">
        <v>23</v>
      </c>
      <c r="F358" s="249" t="s">
        <v>411</v>
      </c>
      <c r="G358" s="247"/>
      <c r="H358" s="247"/>
      <c r="I358" s="247"/>
      <c r="J358" s="247"/>
      <c r="K358" s="250">
        <v>3.6000000000000001</v>
      </c>
      <c r="L358" s="247"/>
      <c r="M358" s="247"/>
      <c r="N358" s="247"/>
      <c r="O358" s="247"/>
      <c r="P358" s="247"/>
      <c r="Q358" s="247"/>
      <c r="R358" s="251"/>
      <c r="T358" s="252"/>
      <c r="U358" s="247"/>
      <c r="V358" s="247"/>
      <c r="W358" s="247"/>
      <c r="X358" s="247"/>
      <c r="Y358" s="247"/>
      <c r="Z358" s="247"/>
      <c r="AA358" s="247"/>
      <c r="AB358" s="247"/>
      <c r="AC358" s="247"/>
      <c r="AD358" s="253"/>
      <c r="AT358" s="254" t="s">
        <v>172</v>
      </c>
      <c r="AU358" s="254" t="s">
        <v>112</v>
      </c>
      <c r="AV358" s="11" t="s">
        <v>112</v>
      </c>
      <c r="AW358" s="11" t="s">
        <v>7</v>
      </c>
      <c r="AX358" s="11" t="s">
        <v>82</v>
      </c>
      <c r="AY358" s="254" t="s">
        <v>164</v>
      </c>
    </row>
    <row r="359" s="10" customFormat="1" ht="16.5" customHeight="1">
      <c r="B359" s="236"/>
      <c r="C359" s="237"/>
      <c r="D359" s="237"/>
      <c r="E359" s="238" t="s">
        <v>23</v>
      </c>
      <c r="F359" s="245" t="s">
        <v>435</v>
      </c>
      <c r="G359" s="237"/>
      <c r="H359" s="237"/>
      <c r="I359" s="237"/>
      <c r="J359" s="237"/>
      <c r="K359" s="238" t="s">
        <v>23</v>
      </c>
      <c r="L359" s="237"/>
      <c r="M359" s="237"/>
      <c r="N359" s="237"/>
      <c r="O359" s="237"/>
      <c r="P359" s="237"/>
      <c r="Q359" s="237"/>
      <c r="R359" s="241"/>
      <c r="T359" s="242"/>
      <c r="U359" s="237"/>
      <c r="V359" s="237"/>
      <c r="W359" s="237"/>
      <c r="X359" s="237"/>
      <c r="Y359" s="237"/>
      <c r="Z359" s="237"/>
      <c r="AA359" s="237"/>
      <c r="AB359" s="237"/>
      <c r="AC359" s="237"/>
      <c r="AD359" s="243"/>
      <c r="AT359" s="244" t="s">
        <v>172</v>
      </c>
      <c r="AU359" s="244" t="s">
        <v>112</v>
      </c>
      <c r="AV359" s="10" t="s">
        <v>90</v>
      </c>
      <c r="AW359" s="10" t="s">
        <v>7</v>
      </c>
      <c r="AX359" s="10" t="s">
        <v>82</v>
      </c>
      <c r="AY359" s="244" t="s">
        <v>164</v>
      </c>
    </row>
    <row r="360" s="11" customFormat="1" ht="16.5" customHeight="1">
      <c r="B360" s="246"/>
      <c r="C360" s="247"/>
      <c r="D360" s="247"/>
      <c r="E360" s="248" t="s">
        <v>23</v>
      </c>
      <c r="F360" s="249" t="s">
        <v>436</v>
      </c>
      <c r="G360" s="247"/>
      <c r="H360" s="247"/>
      <c r="I360" s="247"/>
      <c r="J360" s="247"/>
      <c r="K360" s="250">
        <v>2.7000000000000002</v>
      </c>
      <c r="L360" s="247"/>
      <c r="M360" s="247"/>
      <c r="N360" s="247"/>
      <c r="O360" s="247"/>
      <c r="P360" s="247"/>
      <c r="Q360" s="247"/>
      <c r="R360" s="251"/>
      <c r="T360" s="252"/>
      <c r="U360" s="247"/>
      <c r="V360" s="247"/>
      <c r="W360" s="247"/>
      <c r="X360" s="247"/>
      <c r="Y360" s="247"/>
      <c r="Z360" s="247"/>
      <c r="AA360" s="247"/>
      <c r="AB360" s="247"/>
      <c r="AC360" s="247"/>
      <c r="AD360" s="253"/>
      <c r="AT360" s="254" t="s">
        <v>172</v>
      </c>
      <c r="AU360" s="254" t="s">
        <v>112</v>
      </c>
      <c r="AV360" s="11" t="s">
        <v>112</v>
      </c>
      <c r="AW360" s="11" t="s">
        <v>7</v>
      </c>
      <c r="AX360" s="11" t="s">
        <v>82</v>
      </c>
      <c r="AY360" s="254" t="s">
        <v>164</v>
      </c>
    </row>
    <row r="361" s="12" customFormat="1" ht="16.5" customHeight="1">
      <c r="B361" s="255"/>
      <c r="C361" s="256"/>
      <c r="D361" s="256"/>
      <c r="E361" s="257" t="s">
        <v>23</v>
      </c>
      <c r="F361" s="258" t="s">
        <v>176</v>
      </c>
      <c r="G361" s="256"/>
      <c r="H361" s="256"/>
      <c r="I361" s="256"/>
      <c r="J361" s="256"/>
      <c r="K361" s="259">
        <v>6.2999999999999998</v>
      </c>
      <c r="L361" s="256"/>
      <c r="M361" s="256"/>
      <c r="N361" s="256"/>
      <c r="O361" s="256"/>
      <c r="P361" s="256"/>
      <c r="Q361" s="256"/>
      <c r="R361" s="260"/>
      <c r="T361" s="261"/>
      <c r="U361" s="256"/>
      <c r="V361" s="256"/>
      <c r="W361" s="256"/>
      <c r="X361" s="256"/>
      <c r="Y361" s="256"/>
      <c r="Z361" s="256"/>
      <c r="AA361" s="256"/>
      <c r="AB361" s="256"/>
      <c r="AC361" s="256"/>
      <c r="AD361" s="262"/>
      <c r="AT361" s="263" t="s">
        <v>172</v>
      </c>
      <c r="AU361" s="263" t="s">
        <v>112</v>
      </c>
      <c r="AV361" s="12" t="s">
        <v>169</v>
      </c>
      <c r="AW361" s="12" t="s">
        <v>7</v>
      </c>
      <c r="AX361" s="12" t="s">
        <v>90</v>
      </c>
      <c r="AY361" s="263" t="s">
        <v>164</v>
      </c>
    </row>
    <row r="362" s="1" customFormat="1" ht="25.5" customHeight="1">
      <c r="B362" s="48"/>
      <c r="C362" s="225" t="s">
        <v>533</v>
      </c>
      <c r="D362" s="225" t="s">
        <v>165</v>
      </c>
      <c r="E362" s="226" t="s">
        <v>534</v>
      </c>
      <c r="F362" s="227" t="s">
        <v>535</v>
      </c>
      <c r="G362" s="227"/>
      <c r="H362" s="227"/>
      <c r="I362" s="227"/>
      <c r="J362" s="228" t="s">
        <v>184</v>
      </c>
      <c r="K362" s="229">
        <v>73.5</v>
      </c>
      <c r="L362" s="230">
        <v>0</v>
      </c>
      <c r="M362" s="230">
        <v>0</v>
      </c>
      <c r="N362" s="231"/>
      <c r="O362" s="231"/>
      <c r="P362" s="232">
        <f>ROUND(V362*K362,2)</f>
        <v>0</v>
      </c>
      <c r="Q362" s="232"/>
      <c r="R362" s="50"/>
      <c r="T362" s="233" t="s">
        <v>23</v>
      </c>
      <c r="U362" s="58" t="s">
        <v>45</v>
      </c>
      <c r="V362" s="165">
        <f>L362+M362</f>
        <v>0</v>
      </c>
      <c r="W362" s="165">
        <f>ROUND(L362*K362,2)</f>
        <v>0</v>
      </c>
      <c r="X362" s="165">
        <f>ROUND(M362*K362,2)</f>
        <v>0</v>
      </c>
      <c r="Y362" s="49"/>
      <c r="Z362" s="234">
        <f>Y362*K362</f>
        <v>0</v>
      </c>
      <c r="AA362" s="234">
        <v>0.00051999999999999995</v>
      </c>
      <c r="AB362" s="234">
        <f>AA362*K362</f>
        <v>0.038219999999999997</v>
      </c>
      <c r="AC362" s="234">
        <v>0</v>
      </c>
      <c r="AD362" s="235">
        <f>AC362*K362</f>
        <v>0</v>
      </c>
      <c r="AR362" s="23" t="s">
        <v>220</v>
      </c>
      <c r="AT362" s="23" t="s">
        <v>165</v>
      </c>
      <c r="AU362" s="23" t="s">
        <v>112</v>
      </c>
      <c r="AY362" s="23" t="s">
        <v>164</v>
      </c>
      <c r="BE362" s="145">
        <f>IF(U362="základní",P362,0)</f>
        <v>0</v>
      </c>
      <c r="BF362" s="145">
        <f>IF(U362="snížená",P362,0)</f>
        <v>0</v>
      </c>
      <c r="BG362" s="145">
        <f>IF(U362="zákl. přenesená",P362,0)</f>
        <v>0</v>
      </c>
      <c r="BH362" s="145">
        <f>IF(U362="sníž. přenesená",P362,0)</f>
        <v>0</v>
      </c>
      <c r="BI362" s="145">
        <f>IF(U362="nulová",P362,0)</f>
        <v>0</v>
      </c>
      <c r="BJ362" s="23" t="s">
        <v>90</v>
      </c>
      <c r="BK362" s="145">
        <f>ROUND(V362*K362,2)</f>
        <v>0</v>
      </c>
      <c r="BL362" s="23" t="s">
        <v>220</v>
      </c>
      <c r="BM362" s="23" t="s">
        <v>536</v>
      </c>
    </row>
    <row r="363" s="10" customFormat="1" ht="16.5" customHeight="1">
      <c r="B363" s="236"/>
      <c r="C363" s="237"/>
      <c r="D363" s="237"/>
      <c r="E363" s="238" t="s">
        <v>23</v>
      </c>
      <c r="F363" s="239" t="s">
        <v>413</v>
      </c>
      <c r="G363" s="240"/>
      <c r="H363" s="240"/>
      <c r="I363" s="240"/>
      <c r="J363" s="237"/>
      <c r="K363" s="238" t="s">
        <v>23</v>
      </c>
      <c r="L363" s="237"/>
      <c r="M363" s="237"/>
      <c r="N363" s="237"/>
      <c r="O363" s="237"/>
      <c r="P363" s="237"/>
      <c r="Q363" s="237"/>
      <c r="R363" s="241"/>
      <c r="T363" s="242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43"/>
      <c r="AT363" s="244" t="s">
        <v>172</v>
      </c>
      <c r="AU363" s="244" t="s">
        <v>112</v>
      </c>
      <c r="AV363" s="10" t="s">
        <v>90</v>
      </c>
      <c r="AW363" s="10" t="s">
        <v>7</v>
      </c>
      <c r="AX363" s="10" t="s">
        <v>82</v>
      </c>
      <c r="AY363" s="244" t="s">
        <v>164</v>
      </c>
    </row>
    <row r="364" s="11" customFormat="1" ht="16.5" customHeight="1">
      <c r="B364" s="246"/>
      <c r="C364" s="247"/>
      <c r="D364" s="247"/>
      <c r="E364" s="248" t="s">
        <v>23</v>
      </c>
      <c r="F364" s="249" t="s">
        <v>414</v>
      </c>
      <c r="G364" s="247"/>
      <c r="H364" s="247"/>
      <c r="I364" s="247"/>
      <c r="J364" s="247"/>
      <c r="K364" s="250">
        <v>14</v>
      </c>
      <c r="L364" s="247"/>
      <c r="M364" s="247"/>
      <c r="N364" s="247"/>
      <c r="O364" s="247"/>
      <c r="P364" s="247"/>
      <c r="Q364" s="247"/>
      <c r="R364" s="251"/>
      <c r="T364" s="252"/>
      <c r="U364" s="247"/>
      <c r="V364" s="247"/>
      <c r="W364" s="247"/>
      <c r="X364" s="247"/>
      <c r="Y364" s="247"/>
      <c r="Z364" s="247"/>
      <c r="AA364" s="247"/>
      <c r="AB364" s="247"/>
      <c r="AC364" s="247"/>
      <c r="AD364" s="253"/>
      <c r="AT364" s="254" t="s">
        <v>172</v>
      </c>
      <c r="AU364" s="254" t="s">
        <v>112</v>
      </c>
      <c r="AV364" s="11" t="s">
        <v>112</v>
      </c>
      <c r="AW364" s="11" t="s">
        <v>7</v>
      </c>
      <c r="AX364" s="11" t="s">
        <v>82</v>
      </c>
      <c r="AY364" s="254" t="s">
        <v>164</v>
      </c>
    </row>
    <row r="365" s="10" customFormat="1" ht="16.5" customHeight="1">
      <c r="B365" s="236"/>
      <c r="C365" s="237"/>
      <c r="D365" s="237"/>
      <c r="E365" s="238" t="s">
        <v>23</v>
      </c>
      <c r="F365" s="245" t="s">
        <v>415</v>
      </c>
      <c r="G365" s="237"/>
      <c r="H365" s="237"/>
      <c r="I365" s="237"/>
      <c r="J365" s="237"/>
      <c r="K365" s="238" t="s">
        <v>23</v>
      </c>
      <c r="L365" s="237"/>
      <c r="M365" s="237"/>
      <c r="N365" s="237"/>
      <c r="O365" s="237"/>
      <c r="P365" s="237"/>
      <c r="Q365" s="237"/>
      <c r="R365" s="241"/>
      <c r="T365" s="242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43"/>
      <c r="AT365" s="244" t="s">
        <v>172</v>
      </c>
      <c r="AU365" s="244" t="s">
        <v>112</v>
      </c>
      <c r="AV365" s="10" t="s">
        <v>90</v>
      </c>
      <c r="AW365" s="10" t="s">
        <v>7</v>
      </c>
      <c r="AX365" s="10" t="s">
        <v>82</v>
      </c>
      <c r="AY365" s="244" t="s">
        <v>164</v>
      </c>
    </row>
    <row r="366" s="11" customFormat="1" ht="16.5" customHeight="1">
      <c r="B366" s="246"/>
      <c r="C366" s="247"/>
      <c r="D366" s="247"/>
      <c r="E366" s="248" t="s">
        <v>23</v>
      </c>
      <c r="F366" s="249" t="s">
        <v>416</v>
      </c>
      <c r="G366" s="247"/>
      <c r="H366" s="247"/>
      <c r="I366" s="247"/>
      <c r="J366" s="247"/>
      <c r="K366" s="250">
        <v>4.2000000000000002</v>
      </c>
      <c r="L366" s="247"/>
      <c r="M366" s="247"/>
      <c r="N366" s="247"/>
      <c r="O366" s="247"/>
      <c r="P366" s="247"/>
      <c r="Q366" s="247"/>
      <c r="R366" s="251"/>
      <c r="T366" s="252"/>
      <c r="U366" s="247"/>
      <c r="V366" s="247"/>
      <c r="W366" s="247"/>
      <c r="X366" s="247"/>
      <c r="Y366" s="247"/>
      <c r="Z366" s="247"/>
      <c r="AA366" s="247"/>
      <c r="AB366" s="247"/>
      <c r="AC366" s="247"/>
      <c r="AD366" s="253"/>
      <c r="AT366" s="254" t="s">
        <v>172</v>
      </c>
      <c r="AU366" s="254" t="s">
        <v>112</v>
      </c>
      <c r="AV366" s="11" t="s">
        <v>112</v>
      </c>
      <c r="AW366" s="11" t="s">
        <v>7</v>
      </c>
      <c r="AX366" s="11" t="s">
        <v>82</v>
      </c>
      <c r="AY366" s="254" t="s">
        <v>164</v>
      </c>
    </row>
    <row r="367" s="10" customFormat="1" ht="16.5" customHeight="1">
      <c r="B367" s="236"/>
      <c r="C367" s="237"/>
      <c r="D367" s="237"/>
      <c r="E367" s="238" t="s">
        <v>23</v>
      </c>
      <c r="F367" s="245" t="s">
        <v>417</v>
      </c>
      <c r="G367" s="237"/>
      <c r="H367" s="237"/>
      <c r="I367" s="237"/>
      <c r="J367" s="237"/>
      <c r="K367" s="238" t="s">
        <v>23</v>
      </c>
      <c r="L367" s="237"/>
      <c r="M367" s="237"/>
      <c r="N367" s="237"/>
      <c r="O367" s="237"/>
      <c r="P367" s="237"/>
      <c r="Q367" s="237"/>
      <c r="R367" s="241"/>
      <c r="T367" s="242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43"/>
      <c r="AT367" s="244" t="s">
        <v>172</v>
      </c>
      <c r="AU367" s="244" t="s">
        <v>112</v>
      </c>
      <c r="AV367" s="10" t="s">
        <v>90</v>
      </c>
      <c r="AW367" s="10" t="s">
        <v>7</v>
      </c>
      <c r="AX367" s="10" t="s">
        <v>82</v>
      </c>
      <c r="AY367" s="244" t="s">
        <v>164</v>
      </c>
    </row>
    <row r="368" s="11" customFormat="1" ht="16.5" customHeight="1">
      <c r="B368" s="246"/>
      <c r="C368" s="247"/>
      <c r="D368" s="247"/>
      <c r="E368" s="248" t="s">
        <v>23</v>
      </c>
      <c r="F368" s="249" t="s">
        <v>418</v>
      </c>
      <c r="G368" s="247"/>
      <c r="H368" s="247"/>
      <c r="I368" s="247"/>
      <c r="J368" s="247"/>
      <c r="K368" s="250">
        <v>1.2</v>
      </c>
      <c r="L368" s="247"/>
      <c r="M368" s="247"/>
      <c r="N368" s="247"/>
      <c r="O368" s="247"/>
      <c r="P368" s="247"/>
      <c r="Q368" s="247"/>
      <c r="R368" s="251"/>
      <c r="T368" s="252"/>
      <c r="U368" s="247"/>
      <c r="V368" s="247"/>
      <c r="W368" s="247"/>
      <c r="X368" s="247"/>
      <c r="Y368" s="247"/>
      <c r="Z368" s="247"/>
      <c r="AA368" s="247"/>
      <c r="AB368" s="247"/>
      <c r="AC368" s="247"/>
      <c r="AD368" s="253"/>
      <c r="AT368" s="254" t="s">
        <v>172</v>
      </c>
      <c r="AU368" s="254" t="s">
        <v>112</v>
      </c>
      <c r="AV368" s="11" t="s">
        <v>112</v>
      </c>
      <c r="AW368" s="11" t="s">
        <v>7</v>
      </c>
      <c r="AX368" s="11" t="s">
        <v>82</v>
      </c>
      <c r="AY368" s="254" t="s">
        <v>164</v>
      </c>
    </row>
    <row r="369" s="10" customFormat="1" ht="16.5" customHeight="1">
      <c r="B369" s="236"/>
      <c r="C369" s="237"/>
      <c r="D369" s="237"/>
      <c r="E369" s="238" t="s">
        <v>23</v>
      </c>
      <c r="F369" s="245" t="s">
        <v>537</v>
      </c>
      <c r="G369" s="237"/>
      <c r="H369" s="237"/>
      <c r="I369" s="237"/>
      <c r="J369" s="237"/>
      <c r="K369" s="238" t="s">
        <v>23</v>
      </c>
      <c r="L369" s="237"/>
      <c r="M369" s="237"/>
      <c r="N369" s="237"/>
      <c r="O369" s="237"/>
      <c r="P369" s="237"/>
      <c r="Q369" s="237"/>
      <c r="R369" s="241"/>
      <c r="T369" s="242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43"/>
      <c r="AT369" s="244" t="s">
        <v>172</v>
      </c>
      <c r="AU369" s="244" t="s">
        <v>112</v>
      </c>
      <c r="AV369" s="10" t="s">
        <v>90</v>
      </c>
      <c r="AW369" s="10" t="s">
        <v>7</v>
      </c>
      <c r="AX369" s="10" t="s">
        <v>82</v>
      </c>
      <c r="AY369" s="244" t="s">
        <v>164</v>
      </c>
    </row>
    <row r="370" s="11" customFormat="1" ht="16.5" customHeight="1">
      <c r="B370" s="246"/>
      <c r="C370" s="247"/>
      <c r="D370" s="247"/>
      <c r="E370" s="248" t="s">
        <v>23</v>
      </c>
      <c r="F370" s="249" t="s">
        <v>229</v>
      </c>
      <c r="G370" s="247"/>
      <c r="H370" s="247"/>
      <c r="I370" s="247"/>
      <c r="J370" s="247"/>
      <c r="K370" s="250">
        <v>50.600000000000001</v>
      </c>
      <c r="L370" s="247"/>
      <c r="M370" s="247"/>
      <c r="N370" s="247"/>
      <c r="O370" s="247"/>
      <c r="P370" s="247"/>
      <c r="Q370" s="247"/>
      <c r="R370" s="251"/>
      <c r="T370" s="252"/>
      <c r="U370" s="247"/>
      <c r="V370" s="247"/>
      <c r="W370" s="247"/>
      <c r="X370" s="247"/>
      <c r="Y370" s="247"/>
      <c r="Z370" s="247"/>
      <c r="AA370" s="247"/>
      <c r="AB370" s="247"/>
      <c r="AC370" s="247"/>
      <c r="AD370" s="253"/>
      <c r="AT370" s="254" t="s">
        <v>172</v>
      </c>
      <c r="AU370" s="254" t="s">
        <v>112</v>
      </c>
      <c r="AV370" s="11" t="s">
        <v>112</v>
      </c>
      <c r="AW370" s="11" t="s">
        <v>7</v>
      </c>
      <c r="AX370" s="11" t="s">
        <v>82</v>
      </c>
      <c r="AY370" s="254" t="s">
        <v>164</v>
      </c>
    </row>
    <row r="371" s="12" customFormat="1" ht="16.5" customHeight="1">
      <c r="B371" s="255"/>
      <c r="C371" s="256"/>
      <c r="D371" s="256"/>
      <c r="E371" s="257" t="s">
        <v>23</v>
      </c>
      <c r="F371" s="258" t="s">
        <v>176</v>
      </c>
      <c r="G371" s="256"/>
      <c r="H371" s="256"/>
      <c r="I371" s="256"/>
      <c r="J371" s="256"/>
      <c r="K371" s="259">
        <v>70</v>
      </c>
      <c r="L371" s="256"/>
      <c r="M371" s="256"/>
      <c r="N371" s="256"/>
      <c r="O371" s="256"/>
      <c r="P371" s="256"/>
      <c r="Q371" s="256"/>
      <c r="R371" s="260"/>
      <c r="T371" s="261"/>
      <c r="U371" s="256"/>
      <c r="V371" s="256"/>
      <c r="W371" s="256"/>
      <c r="X371" s="256"/>
      <c r="Y371" s="256"/>
      <c r="Z371" s="256"/>
      <c r="AA371" s="256"/>
      <c r="AB371" s="256"/>
      <c r="AC371" s="256"/>
      <c r="AD371" s="262"/>
      <c r="AT371" s="263" t="s">
        <v>172</v>
      </c>
      <c r="AU371" s="263" t="s">
        <v>112</v>
      </c>
      <c r="AV371" s="12" t="s">
        <v>169</v>
      </c>
      <c r="AW371" s="12" t="s">
        <v>7</v>
      </c>
      <c r="AX371" s="12" t="s">
        <v>90</v>
      </c>
      <c r="AY371" s="263" t="s">
        <v>164</v>
      </c>
    </row>
    <row r="372" s="1" customFormat="1" ht="25.5" customHeight="1">
      <c r="B372" s="48"/>
      <c r="C372" s="225" t="s">
        <v>538</v>
      </c>
      <c r="D372" s="225" t="s">
        <v>165</v>
      </c>
      <c r="E372" s="226" t="s">
        <v>539</v>
      </c>
      <c r="F372" s="227" t="s">
        <v>540</v>
      </c>
      <c r="G372" s="227"/>
      <c r="H372" s="227"/>
      <c r="I372" s="227"/>
      <c r="J372" s="228" t="s">
        <v>184</v>
      </c>
      <c r="K372" s="229">
        <v>62.895000000000003</v>
      </c>
      <c r="L372" s="230">
        <v>0</v>
      </c>
      <c r="M372" s="230">
        <v>0</v>
      </c>
      <c r="N372" s="231"/>
      <c r="O372" s="231"/>
      <c r="P372" s="232">
        <f>ROUND(V372*K372,2)</f>
        <v>0</v>
      </c>
      <c r="Q372" s="232"/>
      <c r="R372" s="50"/>
      <c r="T372" s="233" t="s">
        <v>23</v>
      </c>
      <c r="U372" s="58" t="s">
        <v>45</v>
      </c>
      <c r="V372" s="165">
        <f>L372+M372</f>
        <v>0</v>
      </c>
      <c r="W372" s="165">
        <f>ROUND(L372*K372,2)</f>
        <v>0</v>
      </c>
      <c r="X372" s="165">
        <f>ROUND(M372*K372,2)</f>
        <v>0</v>
      </c>
      <c r="Y372" s="49"/>
      <c r="Z372" s="234">
        <f>Y372*K372</f>
        <v>0</v>
      </c>
      <c r="AA372" s="234">
        <v>0.00122</v>
      </c>
      <c r="AB372" s="234">
        <f>AA372*K372</f>
        <v>0.076731900000000006</v>
      </c>
      <c r="AC372" s="234">
        <v>0</v>
      </c>
      <c r="AD372" s="235">
        <f>AC372*K372</f>
        <v>0</v>
      </c>
      <c r="AR372" s="23" t="s">
        <v>220</v>
      </c>
      <c r="AT372" s="23" t="s">
        <v>165</v>
      </c>
      <c r="AU372" s="23" t="s">
        <v>112</v>
      </c>
      <c r="AY372" s="23" t="s">
        <v>164</v>
      </c>
      <c r="BE372" s="145">
        <f>IF(U372="základní",P372,0)</f>
        <v>0</v>
      </c>
      <c r="BF372" s="145">
        <f>IF(U372="snížená",P372,0)</f>
        <v>0</v>
      </c>
      <c r="BG372" s="145">
        <f>IF(U372="zákl. přenesená",P372,0)</f>
        <v>0</v>
      </c>
      <c r="BH372" s="145">
        <f>IF(U372="sníž. přenesená",P372,0)</f>
        <v>0</v>
      </c>
      <c r="BI372" s="145">
        <f>IF(U372="nulová",P372,0)</f>
        <v>0</v>
      </c>
      <c r="BJ372" s="23" t="s">
        <v>90</v>
      </c>
      <c r="BK372" s="145">
        <f>ROUND(V372*K372,2)</f>
        <v>0</v>
      </c>
      <c r="BL372" s="23" t="s">
        <v>220</v>
      </c>
      <c r="BM372" s="23" t="s">
        <v>541</v>
      </c>
    </row>
    <row r="373" s="10" customFormat="1" ht="16.5" customHeight="1">
      <c r="B373" s="236"/>
      <c r="C373" s="237"/>
      <c r="D373" s="237"/>
      <c r="E373" s="238" t="s">
        <v>23</v>
      </c>
      <c r="F373" s="239" t="s">
        <v>413</v>
      </c>
      <c r="G373" s="240"/>
      <c r="H373" s="240"/>
      <c r="I373" s="240"/>
      <c r="J373" s="237"/>
      <c r="K373" s="238" t="s">
        <v>23</v>
      </c>
      <c r="L373" s="237"/>
      <c r="M373" s="237"/>
      <c r="N373" s="237"/>
      <c r="O373" s="237"/>
      <c r="P373" s="237"/>
      <c r="Q373" s="237"/>
      <c r="R373" s="241"/>
      <c r="T373" s="242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43"/>
      <c r="AT373" s="244" t="s">
        <v>172</v>
      </c>
      <c r="AU373" s="244" t="s">
        <v>112</v>
      </c>
      <c r="AV373" s="10" t="s">
        <v>90</v>
      </c>
      <c r="AW373" s="10" t="s">
        <v>7</v>
      </c>
      <c r="AX373" s="10" t="s">
        <v>82</v>
      </c>
      <c r="AY373" s="244" t="s">
        <v>164</v>
      </c>
    </row>
    <row r="374" s="11" customFormat="1" ht="16.5" customHeight="1">
      <c r="B374" s="246"/>
      <c r="C374" s="247"/>
      <c r="D374" s="247"/>
      <c r="E374" s="248" t="s">
        <v>23</v>
      </c>
      <c r="F374" s="249" t="s">
        <v>423</v>
      </c>
      <c r="G374" s="247"/>
      <c r="H374" s="247"/>
      <c r="I374" s="247"/>
      <c r="J374" s="247"/>
      <c r="K374" s="250">
        <v>44.899999999999999</v>
      </c>
      <c r="L374" s="247"/>
      <c r="M374" s="247"/>
      <c r="N374" s="247"/>
      <c r="O374" s="247"/>
      <c r="P374" s="247"/>
      <c r="Q374" s="247"/>
      <c r="R374" s="251"/>
      <c r="T374" s="252"/>
      <c r="U374" s="247"/>
      <c r="V374" s="247"/>
      <c r="W374" s="247"/>
      <c r="X374" s="247"/>
      <c r="Y374" s="247"/>
      <c r="Z374" s="247"/>
      <c r="AA374" s="247"/>
      <c r="AB374" s="247"/>
      <c r="AC374" s="247"/>
      <c r="AD374" s="253"/>
      <c r="AT374" s="254" t="s">
        <v>172</v>
      </c>
      <c r="AU374" s="254" t="s">
        <v>112</v>
      </c>
      <c r="AV374" s="11" t="s">
        <v>112</v>
      </c>
      <c r="AW374" s="11" t="s">
        <v>7</v>
      </c>
      <c r="AX374" s="11" t="s">
        <v>82</v>
      </c>
      <c r="AY374" s="254" t="s">
        <v>164</v>
      </c>
    </row>
    <row r="375" s="10" customFormat="1" ht="16.5" customHeight="1">
      <c r="B375" s="236"/>
      <c r="C375" s="237"/>
      <c r="D375" s="237"/>
      <c r="E375" s="238" t="s">
        <v>23</v>
      </c>
      <c r="F375" s="245" t="s">
        <v>537</v>
      </c>
      <c r="G375" s="237"/>
      <c r="H375" s="237"/>
      <c r="I375" s="237"/>
      <c r="J375" s="237"/>
      <c r="K375" s="238" t="s">
        <v>23</v>
      </c>
      <c r="L375" s="237"/>
      <c r="M375" s="237"/>
      <c r="N375" s="237"/>
      <c r="O375" s="237"/>
      <c r="P375" s="237"/>
      <c r="Q375" s="237"/>
      <c r="R375" s="241"/>
      <c r="T375" s="242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43"/>
      <c r="AT375" s="244" t="s">
        <v>172</v>
      </c>
      <c r="AU375" s="244" t="s">
        <v>112</v>
      </c>
      <c r="AV375" s="10" t="s">
        <v>90</v>
      </c>
      <c r="AW375" s="10" t="s">
        <v>7</v>
      </c>
      <c r="AX375" s="10" t="s">
        <v>82</v>
      </c>
      <c r="AY375" s="244" t="s">
        <v>164</v>
      </c>
    </row>
    <row r="376" s="11" customFormat="1" ht="16.5" customHeight="1">
      <c r="B376" s="246"/>
      <c r="C376" s="247"/>
      <c r="D376" s="247"/>
      <c r="E376" s="248" t="s">
        <v>23</v>
      </c>
      <c r="F376" s="249" t="s">
        <v>235</v>
      </c>
      <c r="G376" s="247"/>
      <c r="H376" s="247"/>
      <c r="I376" s="247"/>
      <c r="J376" s="247"/>
      <c r="K376" s="250">
        <v>15</v>
      </c>
      <c r="L376" s="247"/>
      <c r="M376" s="247"/>
      <c r="N376" s="247"/>
      <c r="O376" s="247"/>
      <c r="P376" s="247"/>
      <c r="Q376" s="247"/>
      <c r="R376" s="251"/>
      <c r="T376" s="252"/>
      <c r="U376" s="247"/>
      <c r="V376" s="247"/>
      <c r="W376" s="247"/>
      <c r="X376" s="247"/>
      <c r="Y376" s="247"/>
      <c r="Z376" s="247"/>
      <c r="AA376" s="247"/>
      <c r="AB376" s="247"/>
      <c r="AC376" s="247"/>
      <c r="AD376" s="253"/>
      <c r="AT376" s="254" t="s">
        <v>172</v>
      </c>
      <c r="AU376" s="254" t="s">
        <v>112</v>
      </c>
      <c r="AV376" s="11" t="s">
        <v>112</v>
      </c>
      <c r="AW376" s="11" t="s">
        <v>7</v>
      </c>
      <c r="AX376" s="11" t="s">
        <v>82</v>
      </c>
      <c r="AY376" s="254" t="s">
        <v>164</v>
      </c>
    </row>
    <row r="377" s="12" customFormat="1" ht="16.5" customHeight="1">
      <c r="B377" s="255"/>
      <c r="C377" s="256"/>
      <c r="D377" s="256"/>
      <c r="E377" s="257" t="s">
        <v>23</v>
      </c>
      <c r="F377" s="258" t="s">
        <v>176</v>
      </c>
      <c r="G377" s="256"/>
      <c r="H377" s="256"/>
      <c r="I377" s="256"/>
      <c r="J377" s="256"/>
      <c r="K377" s="259">
        <v>59.899999999999999</v>
      </c>
      <c r="L377" s="256"/>
      <c r="M377" s="256"/>
      <c r="N377" s="256"/>
      <c r="O377" s="256"/>
      <c r="P377" s="256"/>
      <c r="Q377" s="256"/>
      <c r="R377" s="260"/>
      <c r="T377" s="261"/>
      <c r="U377" s="256"/>
      <c r="V377" s="256"/>
      <c r="W377" s="256"/>
      <c r="X377" s="256"/>
      <c r="Y377" s="256"/>
      <c r="Z377" s="256"/>
      <c r="AA377" s="256"/>
      <c r="AB377" s="256"/>
      <c r="AC377" s="256"/>
      <c r="AD377" s="262"/>
      <c r="AT377" s="263" t="s">
        <v>172</v>
      </c>
      <c r="AU377" s="263" t="s">
        <v>112</v>
      </c>
      <c r="AV377" s="12" t="s">
        <v>169</v>
      </c>
      <c r="AW377" s="12" t="s">
        <v>7</v>
      </c>
      <c r="AX377" s="12" t="s">
        <v>90</v>
      </c>
      <c r="AY377" s="263" t="s">
        <v>164</v>
      </c>
    </row>
    <row r="378" s="1" customFormat="1" ht="25.5" customHeight="1">
      <c r="B378" s="48"/>
      <c r="C378" s="225" t="s">
        <v>542</v>
      </c>
      <c r="D378" s="225" t="s">
        <v>165</v>
      </c>
      <c r="E378" s="226" t="s">
        <v>543</v>
      </c>
      <c r="F378" s="227" t="s">
        <v>544</v>
      </c>
      <c r="G378" s="227"/>
      <c r="H378" s="227"/>
      <c r="I378" s="227"/>
      <c r="J378" s="228" t="s">
        <v>179</v>
      </c>
      <c r="K378" s="229">
        <v>1</v>
      </c>
      <c r="L378" s="230">
        <v>0</v>
      </c>
      <c r="M378" s="230">
        <v>0</v>
      </c>
      <c r="N378" s="231"/>
      <c r="O378" s="231"/>
      <c r="P378" s="232">
        <f>ROUND(V378*K378,2)</f>
        <v>0</v>
      </c>
      <c r="Q378" s="232"/>
      <c r="R378" s="50"/>
      <c r="T378" s="233" t="s">
        <v>23</v>
      </c>
      <c r="U378" s="58" t="s">
        <v>45</v>
      </c>
      <c r="V378" s="165">
        <f>L378+M378</f>
        <v>0</v>
      </c>
      <c r="W378" s="165">
        <f>ROUND(L378*K378,2)</f>
        <v>0</v>
      </c>
      <c r="X378" s="165">
        <f>ROUND(M378*K378,2)</f>
        <v>0</v>
      </c>
      <c r="Y378" s="49"/>
      <c r="Z378" s="234">
        <f>Y378*K378</f>
        <v>0</v>
      </c>
      <c r="AA378" s="234">
        <v>0.0025999999999999999</v>
      </c>
      <c r="AB378" s="234">
        <f>AA378*K378</f>
        <v>0.0025999999999999999</v>
      </c>
      <c r="AC378" s="234">
        <v>0</v>
      </c>
      <c r="AD378" s="235">
        <f>AC378*K378</f>
        <v>0</v>
      </c>
      <c r="AR378" s="23" t="s">
        <v>220</v>
      </c>
      <c r="AT378" s="23" t="s">
        <v>165</v>
      </c>
      <c r="AU378" s="23" t="s">
        <v>112</v>
      </c>
      <c r="AY378" s="23" t="s">
        <v>164</v>
      </c>
      <c r="BE378" s="145">
        <f>IF(U378="základní",P378,0)</f>
        <v>0</v>
      </c>
      <c r="BF378" s="145">
        <f>IF(U378="snížená",P378,0)</f>
        <v>0</v>
      </c>
      <c r="BG378" s="145">
        <f>IF(U378="zákl. přenesená",P378,0)</f>
        <v>0</v>
      </c>
      <c r="BH378" s="145">
        <f>IF(U378="sníž. přenesená",P378,0)</f>
        <v>0</v>
      </c>
      <c r="BI378" s="145">
        <f>IF(U378="nulová",P378,0)</f>
        <v>0</v>
      </c>
      <c r="BJ378" s="23" t="s">
        <v>90</v>
      </c>
      <c r="BK378" s="145">
        <f>ROUND(V378*K378,2)</f>
        <v>0</v>
      </c>
      <c r="BL378" s="23" t="s">
        <v>220</v>
      </c>
      <c r="BM378" s="23" t="s">
        <v>545</v>
      </c>
    </row>
    <row r="379" s="1" customFormat="1" ht="25.5" customHeight="1">
      <c r="B379" s="48"/>
      <c r="C379" s="225" t="s">
        <v>546</v>
      </c>
      <c r="D379" s="225" t="s">
        <v>165</v>
      </c>
      <c r="E379" s="226" t="s">
        <v>547</v>
      </c>
      <c r="F379" s="227" t="s">
        <v>548</v>
      </c>
      <c r="G379" s="227"/>
      <c r="H379" s="227"/>
      <c r="I379" s="227"/>
      <c r="J379" s="228" t="s">
        <v>184</v>
      </c>
      <c r="K379" s="229">
        <v>213.04499999999999</v>
      </c>
      <c r="L379" s="230">
        <v>0</v>
      </c>
      <c r="M379" s="230">
        <v>0</v>
      </c>
      <c r="N379" s="231"/>
      <c r="O379" s="231"/>
      <c r="P379" s="232">
        <f>ROUND(V379*K379,2)</f>
        <v>0</v>
      </c>
      <c r="Q379" s="232"/>
      <c r="R379" s="50"/>
      <c r="T379" s="233" t="s">
        <v>23</v>
      </c>
      <c r="U379" s="58" t="s">
        <v>45</v>
      </c>
      <c r="V379" s="165">
        <f>L379+M379</f>
        <v>0</v>
      </c>
      <c r="W379" s="165">
        <f>ROUND(L379*K379,2)</f>
        <v>0</v>
      </c>
      <c r="X379" s="165">
        <f>ROUND(M379*K379,2)</f>
        <v>0</v>
      </c>
      <c r="Y379" s="49"/>
      <c r="Z379" s="234">
        <f>Y379*K379</f>
        <v>0</v>
      </c>
      <c r="AA379" s="234">
        <v>0.00019000000000000001</v>
      </c>
      <c r="AB379" s="234">
        <f>AA379*K379</f>
        <v>0.040478550000000002</v>
      </c>
      <c r="AC379" s="234">
        <v>0</v>
      </c>
      <c r="AD379" s="235">
        <f>AC379*K379</f>
        <v>0</v>
      </c>
      <c r="AR379" s="23" t="s">
        <v>220</v>
      </c>
      <c r="AT379" s="23" t="s">
        <v>165</v>
      </c>
      <c r="AU379" s="23" t="s">
        <v>112</v>
      </c>
      <c r="AY379" s="23" t="s">
        <v>164</v>
      </c>
      <c r="BE379" s="145">
        <f>IF(U379="základní",P379,0)</f>
        <v>0</v>
      </c>
      <c r="BF379" s="145">
        <f>IF(U379="snížená",P379,0)</f>
        <v>0</v>
      </c>
      <c r="BG379" s="145">
        <f>IF(U379="zákl. přenesená",P379,0)</f>
        <v>0</v>
      </c>
      <c r="BH379" s="145">
        <f>IF(U379="sníž. přenesená",P379,0)</f>
        <v>0</v>
      </c>
      <c r="BI379" s="145">
        <f>IF(U379="nulová",P379,0)</f>
        <v>0</v>
      </c>
      <c r="BJ379" s="23" t="s">
        <v>90</v>
      </c>
      <c r="BK379" s="145">
        <f>ROUND(V379*K379,2)</f>
        <v>0</v>
      </c>
      <c r="BL379" s="23" t="s">
        <v>220</v>
      </c>
      <c r="BM379" s="23" t="s">
        <v>549</v>
      </c>
    </row>
    <row r="380" s="1" customFormat="1" ht="25.5" customHeight="1">
      <c r="B380" s="48"/>
      <c r="C380" s="225" t="s">
        <v>550</v>
      </c>
      <c r="D380" s="225" t="s">
        <v>165</v>
      </c>
      <c r="E380" s="226" t="s">
        <v>551</v>
      </c>
      <c r="F380" s="227" t="s">
        <v>552</v>
      </c>
      <c r="G380" s="227"/>
      <c r="H380" s="227"/>
      <c r="I380" s="227"/>
      <c r="J380" s="228" t="s">
        <v>184</v>
      </c>
      <c r="K380" s="229">
        <v>213.04499999999999</v>
      </c>
      <c r="L380" s="230">
        <v>0</v>
      </c>
      <c r="M380" s="230">
        <v>0</v>
      </c>
      <c r="N380" s="231"/>
      <c r="O380" s="231"/>
      <c r="P380" s="232">
        <f>ROUND(V380*K380,2)</f>
        <v>0</v>
      </c>
      <c r="Q380" s="232"/>
      <c r="R380" s="50"/>
      <c r="T380" s="233" t="s">
        <v>23</v>
      </c>
      <c r="U380" s="58" t="s">
        <v>45</v>
      </c>
      <c r="V380" s="165">
        <f>L380+M380</f>
        <v>0</v>
      </c>
      <c r="W380" s="165">
        <f>ROUND(L380*K380,2)</f>
        <v>0</v>
      </c>
      <c r="X380" s="165">
        <f>ROUND(M380*K380,2)</f>
        <v>0</v>
      </c>
      <c r="Y380" s="49"/>
      <c r="Z380" s="234">
        <f>Y380*K380</f>
        <v>0</v>
      </c>
      <c r="AA380" s="234">
        <v>1.0000000000000001E-05</v>
      </c>
      <c r="AB380" s="234">
        <f>AA380*K380</f>
        <v>0.0021304499999999999</v>
      </c>
      <c r="AC380" s="234">
        <v>0</v>
      </c>
      <c r="AD380" s="235">
        <f>AC380*K380</f>
        <v>0</v>
      </c>
      <c r="AR380" s="23" t="s">
        <v>220</v>
      </c>
      <c r="AT380" s="23" t="s">
        <v>165</v>
      </c>
      <c r="AU380" s="23" t="s">
        <v>112</v>
      </c>
      <c r="AY380" s="23" t="s">
        <v>164</v>
      </c>
      <c r="BE380" s="145">
        <f>IF(U380="základní",P380,0)</f>
        <v>0</v>
      </c>
      <c r="BF380" s="145">
        <f>IF(U380="snížená",P380,0)</f>
        <v>0</v>
      </c>
      <c r="BG380" s="145">
        <f>IF(U380="zákl. přenesená",P380,0)</f>
        <v>0</v>
      </c>
      <c r="BH380" s="145">
        <f>IF(U380="sníž. přenesená",P380,0)</f>
        <v>0</v>
      </c>
      <c r="BI380" s="145">
        <f>IF(U380="nulová",P380,0)</f>
        <v>0</v>
      </c>
      <c r="BJ380" s="23" t="s">
        <v>90</v>
      </c>
      <c r="BK380" s="145">
        <f>ROUND(V380*K380,2)</f>
        <v>0</v>
      </c>
      <c r="BL380" s="23" t="s">
        <v>220</v>
      </c>
      <c r="BM380" s="23" t="s">
        <v>553</v>
      </c>
    </row>
    <row r="381" s="1" customFormat="1" ht="25.5" customHeight="1">
      <c r="B381" s="48"/>
      <c r="C381" s="225" t="s">
        <v>554</v>
      </c>
      <c r="D381" s="225" t="s">
        <v>165</v>
      </c>
      <c r="E381" s="226" t="s">
        <v>555</v>
      </c>
      <c r="F381" s="227" t="s">
        <v>556</v>
      </c>
      <c r="G381" s="227"/>
      <c r="H381" s="227"/>
      <c r="I381" s="227"/>
      <c r="J381" s="228" t="s">
        <v>198</v>
      </c>
      <c r="K381" s="229">
        <v>0.25800000000000001</v>
      </c>
      <c r="L381" s="230">
        <v>0</v>
      </c>
      <c r="M381" s="230">
        <v>0</v>
      </c>
      <c r="N381" s="231"/>
      <c r="O381" s="231"/>
      <c r="P381" s="232">
        <f>ROUND(V381*K381,2)</f>
        <v>0</v>
      </c>
      <c r="Q381" s="232"/>
      <c r="R381" s="50"/>
      <c r="T381" s="233" t="s">
        <v>23</v>
      </c>
      <c r="U381" s="58" t="s">
        <v>45</v>
      </c>
      <c r="V381" s="165">
        <f>L381+M381</f>
        <v>0</v>
      </c>
      <c r="W381" s="165">
        <f>ROUND(L381*K381,2)</f>
        <v>0</v>
      </c>
      <c r="X381" s="165">
        <f>ROUND(M381*K381,2)</f>
        <v>0</v>
      </c>
      <c r="Y381" s="49"/>
      <c r="Z381" s="234">
        <f>Y381*K381</f>
        <v>0</v>
      </c>
      <c r="AA381" s="234">
        <v>0</v>
      </c>
      <c r="AB381" s="234">
        <f>AA381*K381</f>
        <v>0</v>
      </c>
      <c r="AC381" s="234">
        <v>0</v>
      </c>
      <c r="AD381" s="235">
        <f>AC381*K381</f>
        <v>0</v>
      </c>
      <c r="AR381" s="23" t="s">
        <v>220</v>
      </c>
      <c r="AT381" s="23" t="s">
        <v>165</v>
      </c>
      <c r="AU381" s="23" t="s">
        <v>112</v>
      </c>
      <c r="AY381" s="23" t="s">
        <v>164</v>
      </c>
      <c r="BE381" s="145">
        <f>IF(U381="základní",P381,0)</f>
        <v>0</v>
      </c>
      <c r="BF381" s="145">
        <f>IF(U381="snížená",P381,0)</f>
        <v>0</v>
      </c>
      <c r="BG381" s="145">
        <f>IF(U381="zákl. přenesená",P381,0)</f>
        <v>0</v>
      </c>
      <c r="BH381" s="145">
        <f>IF(U381="sníž. přenesená",P381,0)</f>
        <v>0</v>
      </c>
      <c r="BI381" s="145">
        <f>IF(U381="nulová",P381,0)</f>
        <v>0</v>
      </c>
      <c r="BJ381" s="23" t="s">
        <v>90</v>
      </c>
      <c r="BK381" s="145">
        <f>ROUND(V381*K381,2)</f>
        <v>0</v>
      </c>
      <c r="BL381" s="23" t="s">
        <v>220</v>
      </c>
      <c r="BM381" s="23" t="s">
        <v>557</v>
      </c>
    </row>
    <row r="382" s="9" customFormat="1" ht="29.88" customHeight="1">
      <c r="B382" s="211"/>
      <c r="C382" s="212"/>
      <c r="D382" s="222" t="s">
        <v>132</v>
      </c>
      <c r="E382" s="222"/>
      <c r="F382" s="222"/>
      <c r="G382" s="222"/>
      <c r="H382" s="222"/>
      <c r="I382" s="222"/>
      <c r="J382" s="222"/>
      <c r="K382" s="222"/>
      <c r="L382" s="222"/>
      <c r="M382" s="273">
        <f>BK382</f>
        <v>0</v>
      </c>
      <c r="N382" s="274"/>
      <c r="O382" s="274"/>
      <c r="P382" s="274"/>
      <c r="Q382" s="274"/>
      <c r="R382" s="214"/>
      <c r="T382" s="215"/>
      <c r="U382" s="212"/>
      <c r="V382" s="212"/>
      <c r="W382" s="216">
        <f>SUM(W383:W407)</f>
        <v>0</v>
      </c>
      <c r="X382" s="216">
        <f>SUM(X383:X407)</f>
        <v>0</v>
      </c>
      <c r="Y382" s="212"/>
      <c r="Z382" s="217">
        <f>SUM(Z383:Z407)</f>
        <v>0</v>
      </c>
      <c r="AA382" s="212"/>
      <c r="AB382" s="217">
        <f>SUM(AB383:AB407)</f>
        <v>0.32980410000000004</v>
      </c>
      <c r="AC382" s="212"/>
      <c r="AD382" s="218">
        <f>SUM(AD383:AD407)</f>
        <v>0.064860000000000001</v>
      </c>
      <c r="AR382" s="219" t="s">
        <v>112</v>
      </c>
      <c r="AT382" s="220" t="s">
        <v>81</v>
      </c>
      <c r="AU382" s="220" t="s">
        <v>90</v>
      </c>
      <c r="AY382" s="219" t="s">
        <v>164</v>
      </c>
      <c r="BK382" s="221">
        <f>SUM(BK383:BK407)</f>
        <v>0</v>
      </c>
    </row>
    <row r="383" s="1" customFormat="1" ht="25.5" customHeight="1">
      <c r="B383" s="48"/>
      <c r="C383" s="225" t="s">
        <v>558</v>
      </c>
      <c r="D383" s="225" t="s">
        <v>165</v>
      </c>
      <c r="E383" s="226" t="s">
        <v>559</v>
      </c>
      <c r="F383" s="227" t="s">
        <v>560</v>
      </c>
      <c r="G383" s="227"/>
      <c r="H383" s="227"/>
      <c r="I383" s="227"/>
      <c r="J383" s="228" t="s">
        <v>184</v>
      </c>
      <c r="K383" s="229">
        <v>16.5</v>
      </c>
      <c r="L383" s="230">
        <v>0</v>
      </c>
      <c r="M383" s="230">
        <v>0</v>
      </c>
      <c r="N383" s="231"/>
      <c r="O383" s="231"/>
      <c r="P383" s="232">
        <f>ROUND(V383*K383,2)</f>
        <v>0</v>
      </c>
      <c r="Q383" s="232"/>
      <c r="R383" s="50"/>
      <c r="T383" s="233" t="s">
        <v>23</v>
      </c>
      <c r="U383" s="58" t="s">
        <v>45</v>
      </c>
      <c r="V383" s="165">
        <f>L383+M383</f>
        <v>0</v>
      </c>
      <c r="W383" s="165">
        <f>ROUND(L383*K383,2)</f>
        <v>0</v>
      </c>
      <c r="X383" s="165">
        <f>ROUND(M383*K383,2)</f>
        <v>0</v>
      </c>
      <c r="Y383" s="49"/>
      <c r="Z383" s="234">
        <f>Y383*K383</f>
        <v>0</v>
      </c>
      <c r="AA383" s="234">
        <v>0.00038999999999999999</v>
      </c>
      <c r="AB383" s="234">
        <f>AA383*K383</f>
        <v>0.0064349999999999997</v>
      </c>
      <c r="AC383" s="234">
        <v>0.0034199999999999999</v>
      </c>
      <c r="AD383" s="235">
        <f>AC383*K383</f>
        <v>0.056430000000000001</v>
      </c>
      <c r="AR383" s="23" t="s">
        <v>220</v>
      </c>
      <c r="AT383" s="23" t="s">
        <v>165</v>
      </c>
      <c r="AU383" s="23" t="s">
        <v>112</v>
      </c>
      <c r="AY383" s="23" t="s">
        <v>164</v>
      </c>
      <c r="BE383" s="145">
        <f>IF(U383="základní",P383,0)</f>
        <v>0</v>
      </c>
      <c r="BF383" s="145">
        <f>IF(U383="snížená",P383,0)</f>
        <v>0</v>
      </c>
      <c r="BG383" s="145">
        <f>IF(U383="zákl. přenesená",P383,0)</f>
        <v>0</v>
      </c>
      <c r="BH383" s="145">
        <f>IF(U383="sníž. přenesená",P383,0)</f>
        <v>0</v>
      </c>
      <c r="BI383" s="145">
        <f>IF(U383="nulová",P383,0)</f>
        <v>0</v>
      </c>
      <c r="BJ383" s="23" t="s">
        <v>90</v>
      </c>
      <c r="BK383" s="145">
        <f>ROUND(V383*K383,2)</f>
        <v>0</v>
      </c>
      <c r="BL383" s="23" t="s">
        <v>220</v>
      </c>
      <c r="BM383" s="23" t="s">
        <v>561</v>
      </c>
    </row>
    <row r="384" s="1" customFormat="1" ht="16.5" customHeight="1">
      <c r="B384" s="48"/>
      <c r="C384" s="225" t="s">
        <v>562</v>
      </c>
      <c r="D384" s="225" t="s">
        <v>165</v>
      </c>
      <c r="E384" s="226" t="s">
        <v>563</v>
      </c>
      <c r="F384" s="227" t="s">
        <v>564</v>
      </c>
      <c r="G384" s="227"/>
      <c r="H384" s="227"/>
      <c r="I384" s="227"/>
      <c r="J384" s="228" t="s">
        <v>184</v>
      </c>
      <c r="K384" s="229">
        <v>1.52</v>
      </c>
      <c r="L384" s="230">
        <v>0</v>
      </c>
      <c r="M384" s="230">
        <v>0</v>
      </c>
      <c r="N384" s="231"/>
      <c r="O384" s="231"/>
      <c r="P384" s="232">
        <f>ROUND(V384*K384,2)</f>
        <v>0</v>
      </c>
      <c r="Q384" s="232"/>
      <c r="R384" s="50"/>
      <c r="T384" s="233" t="s">
        <v>23</v>
      </c>
      <c r="U384" s="58" t="s">
        <v>45</v>
      </c>
      <c r="V384" s="165">
        <f>L384+M384</f>
        <v>0</v>
      </c>
      <c r="W384" s="165">
        <f>ROUND(L384*K384,2)</f>
        <v>0</v>
      </c>
      <c r="X384" s="165">
        <f>ROUND(M384*K384,2)</f>
        <v>0</v>
      </c>
      <c r="Y384" s="49"/>
      <c r="Z384" s="234">
        <f>Y384*K384</f>
        <v>0</v>
      </c>
      <c r="AA384" s="234">
        <v>0.0046800000000000001</v>
      </c>
      <c r="AB384" s="234">
        <f>AA384*K384</f>
        <v>0.0071136000000000003</v>
      </c>
      <c r="AC384" s="234">
        <v>0</v>
      </c>
      <c r="AD384" s="235">
        <f>AC384*K384</f>
        <v>0</v>
      </c>
      <c r="AR384" s="23" t="s">
        <v>220</v>
      </c>
      <c r="AT384" s="23" t="s">
        <v>165</v>
      </c>
      <c r="AU384" s="23" t="s">
        <v>112</v>
      </c>
      <c r="AY384" s="23" t="s">
        <v>164</v>
      </c>
      <c r="BE384" s="145">
        <f>IF(U384="základní",P384,0)</f>
        <v>0</v>
      </c>
      <c r="BF384" s="145">
        <f>IF(U384="snížená",P384,0)</f>
        <v>0</v>
      </c>
      <c r="BG384" s="145">
        <f>IF(U384="zákl. přenesená",P384,0)</f>
        <v>0</v>
      </c>
      <c r="BH384" s="145">
        <f>IF(U384="sníž. přenesená",P384,0)</f>
        <v>0</v>
      </c>
      <c r="BI384" s="145">
        <f>IF(U384="nulová",P384,0)</f>
        <v>0</v>
      </c>
      <c r="BJ384" s="23" t="s">
        <v>90</v>
      </c>
      <c r="BK384" s="145">
        <f>ROUND(V384*K384,2)</f>
        <v>0</v>
      </c>
      <c r="BL384" s="23" t="s">
        <v>220</v>
      </c>
      <c r="BM384" s="23" t="s">
        <v>565</v>
      </c>
    </row>
    <row r="385" s="1" customFormat="1" ht="16.5" customHeight="1">
      <c r="B385" s="48"/>
      <c r="C385" s="225" t="s">
        <v>566</v>
      </c>
      <c r="D385" s="225" t="s">
        <v>165</v>
      </c>
      <c r="E385" s="226" t="s">
        <v>567</v>
      </c>
      <c r="F385" s="227" t="s">
        <v>568</v>
      </c>
      <c r="G385" s="227"/>
      <c r="H385" s="227"/>
      <c r="I385" s="227"/>
      <c r="J385" s="228" t="s">
        <v>184</v>
      </c>
      <c r="K385" s="229">
        <v>5.3499999999999996</v>
      </c>
      <c r="L385" s="230">
        <v>0</v>
      </c>
      <c r="M385" s="230">
        <v>0</v>
      </c>
      <c r="N385" s="231"/>
      <c r="O385" s="231"/>
      <c r="P385" s="232">
        <f>ROUND(V385*K385,2)</f>
        <v>0</v>
      </c>
      <c r="Q385" s="232"/>
      <c r="R385" s="50"/>
      <c r="T385" s="233" t="s">
        <v>23</v>
      </c>
      <c r="U385" s="58" t="s">
        <v>45</v>
      </c>
      <c r="V385" s="165">
        <f>L385+M385</f>
        <v>0</v>
      </c>
      <c r="W385" s="165">
        <f>ROUND(L385*K385,2)</f>
        <v>0</v>
      </c>
      <c r="X385" s="165">
        <f>ROUND(M385*K385,2)</f>
        <v>0</v>
      </c>
      <c r="Y385" s="49"/>
      <c r="Z385" s="234">
        <f>Y385*K385</f>
        <v>0</v>
      </c>
      <c r="AA385" s="234">
        <v>0.0065300000000000002</v>
      </c>
      <c r="AB385" s="234">
        <f>AA385*K385</f>
        <v>0.034935500000000001</v>
      </c>
      <c r="AC385" s="234">
        <v>0</v>
      </c>
      <c r="AD385" s="235">
        <f>AC385*K385</f>
        <v>0</v>
      </c>
      <c r="AR385" s="23" t="s">
        <v>220</v>
      </c>
      <c r="AT385" s="23" t="s">
        <v>165</v>
      </c>
      <c r="AU385" s="23" t="s">
        <v>112</v>
      </c>
      <c r="AY385" s="23" t="s">
        <v>164</v>
      </c>
      <c r="BE385" s="145">
        <f>IF(U385="základní",P385,0)</f>
        <v>0</v>
      </c>
      <c r="BF385" s="145">
        <f>IF(U385="snížená",P385,0)</f>
        <v>0</v>
      </c>
      <c r="BG385" s="145">
        <f>IF(U385="zákl. přenesená",P385,0)</f>
        <v>0</v>
      </c>
      <c r="BH385" s="145">
        <f>IF(U385="sníž. přenesená",P385,0)</f>
        <v>0</v>
      </c>
      <c r="BI385" s="145">
        <f>IF(U385="nulová",P385,0)</f>
        <v>0</v>
      </c>
      <c r="BJ385" s="23" t="s">
        <v>90</v>
      </c>
      <c r="BK385" s="145">
        <f>ROUND(V385*K385,2)</f>
        <v>0</v>
      </c>
      <c r="BL385" s="23" t="s">
        <v>220</v>
      </c>
      <c r="BM385" s="23" t="s">
        <v>569</v>
      </c>
    </row>
    <row r="386" s="1" customFormat="1" ht="25.5" customHeight="1">
      <c r="B386" s="48"/>
      <c r="C386" s="225" t="s">
        <v>570</v>
      </c>
      <c r="D386" s="225" t="s">
        <v>165</v>
      </c>
      <c r="E386" s="226" t="s">
        <v>571</v>
      </c>
      <c r="F386" s="227" t="s">
        <v>572</v>
      </c>
      <c r="G386" s="227"/>
      <c r="H386" s="227"/>
      <c r="I386" s="227"/>
      <c r="J386" s="228" t="s">
        <v>388</v>
      </c>
      <c r="K386" s="229">
        <v>1</v>
      </c>
      <c r="L386" s="230">
        <v>0</v>
      </c>
      <c r="M386" s="230">
        <v>0</v>
      </c>
      <c r="N386" s="231"/>
      <c r="O386" s="231"/>
      <c r="P386" s="232">
        <f>ROUND(V386*K386,2)</f>
        <v>0</v>
      </c>
      <c r="Q386" s="232"/>
      <c r="R386" s="50"/>
      <c r="T386" s="233" t="s">
        <v>23</v>
      </c>
      <c r="U386" s="58" t="s">
        <v>45</v>
      </c>
      <c r="V386" s="165">
        <f>L386+M386</f>
        <v>0</v>
      </c>
      <c r="W386" s="165">
        <f>ROUND(L386*K386,2)</f>
        <v>0</v>
      </c>
      <c r="X386" s="165">
        <f>ROUND(M386*K386,2)</f>
        <v>0</v>
      </c>
      <c r="Y386" s="49"/>
      <c r="Z386" s="234">
        <f>Y386*K386</f>
        <v>0</v>
      </c>
      <c r="AA386" s="234">
        <v>0.0087299999999999999</v>
      </c>
      <c r="AB386" s="234">
        <f>AA386*K386</f>
        <v>0.0087299999999999999</v>
      </c>
      <c r="AC386" s="234">
        <v>0</v>
      </c>
      <c r="AD386" s="235">
        <f>AC386*K386</f>
        <v>0</v>
      </c>
      <c r="AR386" s="23" t="s">
        <v>220</v>
      </c>
      <c r="AT386" s="23" t="s">
        <v>165</v>
      </c>
      <c r="AU386" s="23" t="s">
        <v>112</v>
      </c>
      <c r="AY386" s="23" t="s">
        <v>164</v>
      </c>
      <c r="BE386" s="145">
        <f>IF(U386="základní",P386,0)</f>
        <v>0</v>
      </c>
      <c r="BF386" s="145">
        <f>IF(U386="snížená",P386,0)</f>
        <v>0</v>
      </c>
      <c r="BG386" s="145">
        <f>IF(U386="zákl. přenesená",P386,0)</f>
        <v>0</v>
      </c>
      <c r="BH386" s="145">
        <f>IF(U386="sníž. přenesená",P386,0)</f>
        <v>0</v>
      </c>
      <c r="BI386" s="145">
        <f>IF(U386="nulová",P386,0)</f>
        <v>0</v>
      </c>
      <c r="BJ386" s="23" t="s">
        <v>90</v>
      </c>
      <c r="BK386" s="145">
        <f>ROUND(V386*K386,2)</f>
        <v>0</v>
      </c>
      <c r="BL386" s="23" t="s">
        <v>220</v>
      </c>
      <c r="BM386" s="23" t="s">
        <v>573</v>
      </c>
    </row>
    <row r="387" s="1" customFormat="1" ht="16.5" customHeight="1">
      <c r="B387" s="48"/>
      <c r="C387" s="225" t="s">
        <v>574</v>
      </c>
      <c r="D387" s="225" t="s">
        <v>165</v>
      </c>
      <c r="E387" s="226" t="s">
        <v>575</v>
      </c>
      <c r="F387" s="227" t="s">
        <v>576</v>
      </c>
      <c r="G387" s="227"/>
      <c r="H387" s="227"/>
      <c r="I387" s="227"/>
      <c r="J387" s="228" t="s">
        <v>388</v>
      </c>
      <c r="K387" s="229">
        <v>1</v>
      </c>
      <c r="L387" s="230">
        <v>0</v>
      </c>
      <c r="M387" s="230">
        <v>0</v>
      </c>
      <c r="N387" s="231"/>
      <c r="O387" s="231"/>
      <c r="P387" s="232">
        <f>ROUND(V387*K387,2)</f>
        <v>0</v>
      </c>
      <c r="Q387" s="232"/>
      <c r="R387" s="50"/>
      <c r="T387" s="233" t="s">
        <v>23</v>
      </c>
      <c r="U387" s="58" t="s">
        <v>45</v>
      </c>
      <c r="V387" s="165">
        <f>L387+M387</f>
        <v>0</v>
      </c>
      <c r="W387" s="165">
        <f>ROUND(L387*K387,2)</f>
        <v>0</v>
      </c>
      <c r="X387" s="165">
        <f>ROUND(M387*K387,2)</f>
        <v>0</v>
      </c>
      <c r="Y387" s="49"/>
      <c r="Z387" s="234">
        <f>Y387*K387</f>
        <v>0</v>
      </c>
      <c r="AA387" s="234">
        <v>0.00025999999999999998</v>
      </c>
      <c r="AB387" s="234">
        <f>AA387*K387</f>
        <v>0.00025999999999999998</v>
      </c>
      <c r="AC387" s="234">
        <v>0</v>
      </c>
      <c r="AD387" s="235">
        <f>AC387*K387</f>
        <v>0</v>
      </c>
      <c r="AR387" s="23" t="s">
        <v>220</v>
      </c>
      <c r="AT387" s="23" t="s">
        <v>165</v>
      </c>
      <c r="AU387" s="23" t="s">
        <v>112</v>
      </c>
      <c r="AY387" s="23" t="s">
        <v>164</v>
      </c>
      <c r="BE387" s="145">
        <f>IF(U387="základní",P387,0)</f>
        <v>0</v>
      </c>
      <c r="BF387" s="145">
        <f>IF(U387="snížená",P387,0)</f>
        <v>0</v>
      </c>
      <c r="BG387" s="145">
        <f>IF(U387="zákl. přenesená",P387,0)</f>
        <v>0</v>
      </c>
      <c r="BH387" s="145">
        <f>IF(U387="sníž. přenesená",P387,0)</f>
        <v>0</v>
      </c>
      <c r="BI387" s="145">
        <f>IF(U387="nulová",P387,0)</f>
        <v>0</v>
      </c>
      <c r="BJ387" s="23" t="s">
        <v>90</v>
      </c>
      <c r="BK387" s="145">
        <f>ROUND(V387*K387,2)</f>
        <v>0</v>
      </c>
      <c r="BL387" s="23" t="s">
        <v>220</v>
      </c>
      <c r="BM387" s="23" t="s">
        <v>577</v>
      </c>
    </row>
    <row r="388" s="1" customFormat="1" ht="25.5" customHeight="1">
      <c r="B388" s="48"/>
      <c r="C388" s="225" t="s">
        <v>578</v>
      </c>
      <c r="D388" s="225" t="s">
        <v>165</v>
      </c>
      <c r="E388" s="226" t="s">
        <v>579</v>
      </c>
      <c r="F388" s="227" t="s">
        <v>580</v>
      </c>
      <c r="G388" s="227"/>
      <c r="H388" s="227"/>
      <c r="I388" s="227"/>
      <c r="J388" s="228" t="s">
        <v>457</v>
      </c>
      <c r="K388" s="229">
        <v>1</v>
      </c>
      <c r="L388" s="230">
        <v>0</v>
      </c>
      <c r="M388" s="230">
        <v>0</v>
      </c>
      <c r="N388" s="231"/>
      <c r="O388" s="231"/>
      <c r="P388" s="232">
        <f>ROUND(V388*K388,2)</f>
        <v>0</v>
      </c>
      <c r="Q388" s="232"/>
      <c r="R388" s="50"/>
      <c r="T388" s="233" t="s">
        <v>23</v>
      </c>
      <c r="U388" s="58" t="s">
        <v>45</v>
      </c>
      <c r="V388" s="165">
        <f>L388+M388</f>
        <v>0</v>
      </c>
      <c r="W388" s="165">
        <f>ROUND(L388*K388,2)</f>
        <v>0</v>
      </c>
      <c r="X388" s="165">
        <f>ROUND(M388*K388,2)</f>
        <v>0</v>
      </c>
      <c r="Y388" s="49"/>
      <c r="Z388" s="234">
        <f>Y388*K388</f>
        <v>0</v>
      </c>
      <c r="AA388" s="234">
        <v>0</v>
      </c>
      <c r="AB388" s="234">
        <f>AA388*K388</f>
        <v>0</v>
      </c>
      <c r="AC388" s="234">
        <v>0.00843</v>
      </c>
      <c r="AD388" s="235">
        <f>AC388*K388</f>
        <v>0.00843</v>
      </c>
      <c r="AR388" s="23" t="s">
        <v>220</v>
      </c>
      <c r="AT388" s="23" t="s">
        <v>165</v>
      </c>
      <c r="AU388" s="23" t="s">
        <v>112</v>
      </c>
      <c r="AY388" s="23" t="s">
        <v>164</v>
      </c>
      <c r="BE388" s="145">
        <f>IF(U388="základní",P388,0)</f>
        <v>0</v>
      </c>
      <c r="BF388" s="145">
        <f>IF(U388="snížená",P388,0)</f>
        <v>0</v>
      </c>
      <c r="BG388" s="145">
        <f>IF(U388="zákl. přenesená",P388,0)</f>
        <v>0</v>
      </c>
      <c r="BH388" s="145">
        <f>IF(U388="sníž. přenesená",P388,0)</f>
        <v>0</v>
      </c>
      <c r="BI388" s="145">
        <f>IF(U388="nulová",P388,0)</f>
        <v>0</v>
      </c>
      <c r="BJ388" s="23" t="s">
        <v>90</v>
      </c>
      <c r="BK388" s="145">
        <f>ROUND(V388*K388,2)</f>
        <v>0</v>
      </c>
      <c r="BL388" s="23" t="s">
        <v>220</v>
      </c>
      <c r="BM388" s="23" t="s">
        <v>581</v>
      </c>
    </row>
    <row r="389" s="1" customFormat="1" ht="25.5" customHeight="1">
      <c r="B389" s="48"/>
      <c r="C389" s="225" t="s">
        <v>582</v>
      </c>
      <c r="D389" s="225" t="s">
        <v>165</v>
      </c>
      <c r="E389" s="226" t="s">
        <v>583</v>
      </c>
      <c r="F389" s="227" t="s">
        <v>584</v>
      </c>
      <c r="G389" s="227"/>
      <c r="H389" s="227"/>
      <c r="I389" s="227"/>
      <c r="J389" s="228" t="s">
        <v>184</v>
      </c>
      <c r="K389" s="229">
        <v>2</v>
      </c>
      <c r="L389" s="230">
        <v>0</v>
      </c>
      <c r="M389" s="230">
        <v>0</v>
      </c>
      <c r="N389" s="231"/>
      <c r="O389" s="231"/>
      <c r="P389" s="232">
        <f>ROUND(V389*K389,2)</f>
        <v>0</v>
      </c>
      <c r="Q389" s="232"/>
      <c r="R389" s="50"/>
      <c r="T389" s="233" t="s">
        <v>23</v>
      </c>
      <c r="U389" s="58" t="s">
        <v>45</v>
      </c>
      <c r="V389" s="165">
        <f>L389+M389</f>
        <v>0</v>
      </c>
      <c r="W389" s="165">
        <f>ROUND(L389*K389,2)</f>
        <v>0</v>
      </c>
      <c r="X389" s="165">
        <f>ROUND(M389*K389,2)</f>
        <v>0</v>
      </c>
      <c r="Y389" s="49"/>
      <c r="Z389" s="234">
        <f>Y389*K389</f>
        <v>0</v>
      </c>
      <c r="AA389" s="234">
        <v>0.00092000000000000003</v>
      </c>
      <c r="AB389" s="234">
        <f>AA389*K389</f>
        <v>0.0018400000000000001</v>
      </c>
      <c r="AC389" s="234">
        <v>0</v>
      </c>
      <c r="AD389" s="235">
        <f>AC389*K389</f>
        <v>0</v>
      </c>
      <c r="AR389" s="23" t="s">
        <v>220</v>
      </c>
      <c r="AT389" s="23" t="s">
        <v>165</v>
      </c>
      <c r="AU389" s="23" t="s">
        <v>112</v>
      </c>
      <c r="AY389" s="23" t="s">
        <v>164</v>
      </c>
      <c r="BE389" s="145">
        <f>IF(U389="základní",P389,0)</f>
        <v>0</v>
      </c>
      <c r="BF389" s="145">
        <f>IF(U389="snížená",P389,0)</f>
        <v>0</v>
      </c>
      <c r="BG389" s="145">
        <f>IF(U389="zákl. přenesená",P389,0)</f>
        <v>0</v>
      </c>
      <c r="BH389" s="145">
        <f>IF(U389="sníž. přenesená",P389,0)</f>
        <v>0</v>
      </c>
      <c r="BI389" s="145">
        <f>IF(U389="nulová",P389,0)</f>
        <v>0</v>
      </c>
      <c r="BJ389" s="23" t="s">
        <v>90</v>
      </c>
      <c r="BK389" s="145">
        <f>ROUND(V389*K389,2)</f>
        <v>0</v>
      </c>
      <c r="BL389" s="23" t="s">
        <v>220</v>
      </c>
      <c r="BM389" s="23" t="s">
        <v>585</v>
      </c>
    </row>
    <row r="390" s="10" customFormat="1" ht="25.5" customHeight="1">
      <c r="B390" s="236"/>
      <c r="C390" s="237"/>
      <c r="D390" s="237"/>
      <c r="E390" s="238" t="s">
        <v>23</v>
      </c>
      <c r="F390" s="239" t="s">
        <v>586</v>
      </c>
      <c r="G390" s="240"/>
      <c r="H390" s="240"/>
      <c r="I390" s="240"/>
      <c r="J390" s="237"/>
      <c r="K390" s="238" t="s">
        <v>23</v>
      </c>
      <c r="L390" s="237"/>
      <c r="M390" s="237"/>
      <c r="N390" s="237"/>
      <c r="O390" s="237"/>
      <c r="P390" s="237"/>
      <c r="Q390" s="237"/>
      <c r="R390" s="241"/>
      <c r="T390" s="242"/>
      <c r="U390" s="237"/>
      <c r="V390" s="237"/>
      <c r="W390" s="237"/>
      <c r="X390" s="237"/>
      <c r="Y390" s="237"/>
      <c r="Z390" s="237"/>
      <c r="AA390" s="237"/>
      <c r="AB390" s="237"/>
      <c r="AC390" s="237"/>
      <c r="AD390" s="243"/>
      <c r="AT390" s="244" t="s">
        <v>172</v>
      </c>
      <c r="AU390" s="244" t="s">
        <v>112</v>
      </c>
      <c r="AV390" s="10" t="s">
        <v>90</v>
      </c>
      <c r="AW390" s="10" t="s">
        <v>7</v>
      </c>
      <c r="AX390" s="10" t="s">
        <v>82</v>
      </c>
      <c r="AY390" s="244" t="s">
        <v>164</v>
      </c>
    </row>
    <row r="391" s="11" customFormat="1" ht="16.5" customHeight="1">
      <c r="B391" s="246"/>
      <c r="C391" s="247"/>
      <c r="D391" s="247"/>
      <c r="E391" s="248" t="s">
        <v>23</v>
      </c>
      <c r="F391" s="249" t="s">
        <v>587</v>
      </c>
      <c r="G391" s="247"/>
      <c r="H391" s="247"/>
      <c r="I391" s="247"/>
      <c r="J391" s="247"/>
      <c r="K391" s="250">
        <v>2</v>
      </c>
      <c r="L391" s="247"/>
      <c r="M391" s="247"/>
      <c r="N391" s="247"/>
      <c r="O391" s="247"/>
      <c r="P391" s="247"/>
      <c r="Q391" s="247"/>
      <c r="R391" s="251"/>
      <c r="T391" s="252"/>
      <c r="U391" s="247"/>
      <c r="V391" s="247"/>
      <c r="W391" s="247"/>
      <c r="X391" s="247"/>
      <c r="Y391" s="247"/>
      <c r="Z391" s="247"/>
      <c r="AA391" s="247"/>
      <c r="AB391" s="247"/>
      <c r="AC391" s="247"/>
      <c r="AD391" s="253"/>
      <c r="AT391" s="254" t="s">
        <v>172</v>
      </c>
      <c r="AU391" s="254" t="s">
        <v>112</v>
      </c>
      <c r="AV391" s="11" t="s">
        <v>112</v>
      </c>
      <c r="AW391" s="11" t="s">
        <v>7</v>
      </c>
      <c r="AX391" s="11" t="s">
        <v>82</v>
      </c>
      <c r="AY391" s="254" t="s">
        <v>164</v>
      </c>
    </row>
    <row r="392" s="1" customFormat="1" ht="25.5" customHeight="1">
      <c r="B392" s="48"/>
      <c r="C392" s="225" t="s">
        <v>588</v>
      </c>
      <c r="D392" s="225" t="s">
        <v>165</v>
      </c>
      <c r="E392" s="226" t="s">
        <v>589</v>
      </c>
      <c r="F392" s="227" t="s">
        <v>590</v>
      </c>
      <c r="G392" s="227"/>
      <c r="H392" s="227"/>
      <c r="I392" s="227"/>
      <c r="J392" s="228" t="s">
        <v>184</v>
      </c>
      <c r="K392" s="229">
        <v>25.850000000000001</v>
      </c>
      <c r="L392" s="230">
        <v>0</v>
      </c>
      <c r="M392" s="230">
        <v>0</v>
      </c>
      <c r="N392" s="231"/>
      <c r="O392" s="231"/>
      <c r="P392" s="232">
        <f>ROUND(V392*K392,2)</f>
        <v>0</v>
      </c>
      <c r="Q392" s="232"/>
      <c r="R392" s="50"/>
      <c r="T392" s="233" t="s">
        <v>23</v>
      </c>
      <c r="U392" s="58" t="s">
        <v>45</v>
      </c>
      <c r="V392" s="165">
        <f>L392+M392</f>
        <v>0</v>
      </c>
      <c r="W392" s="165">
        <f>ROUND(L392*K392,2)</f>
        <v>0</v>
      </c>
      <c r="X392" s="165">
        <f>ROUND(M392*K392,2)</f>
        <v>0</v>
      </c>
      <c r="Y392" s="49"/>
      <c r="Z392" s="234">
        <f>Y392*K392</f>
        <v>0</v>
      </c>
      <c r="AA392" s="234">
        <v>0.00124</v>
      </c>
      <c r="AB392" s="234">
        <f>AA392*K392</f>
        <v>0.032053999999999999</v>
      </c>
      <c r="AC392" s="234">
        <v>0</v>
      </c>
      <c r="AD392" s="235">
        <f>AC392*K392</f>
        <v>0</v>
      </c>
      <c r="AR392" s="23" t="s">
        <v>220</v>
      </c>
      <c r="AT392" s="23" t="s">
        <v>165</v>
      </c>
      <c r="AU392" s="23" t="s">
        <v>112</v>
      </c>
      <c r="AY392" s="23" t="s">
        <v>164</v>
      </c>
      <c r="BE392" s="145">
        <f>IF(U392="základní",P392,0)</f>
        <v>0</v>
      </c>
      <c r="BF392" s="145">
        <f>IF(U392="snížená",P392,0)</f>
        <v>0</v>
      </c>
      <c r="BG392" s="145">
        <f>IF(U392="zákl. přenesená",P392,0)</f>
        <v>0</v>
      </c>
      <c r="BH392" s="145">
        <f>IF(U392="sníž. přenesená",P392,0)</f>
        <v>0</v>
      </c>
      <c r="BI392" s="145">
        <f>IF(U392="nulová",P392,0)</f>
        <v>0</v>
      </c>
      <c r="BJ392" s="23" t="s">
        <v>90</v>
      </c>
      <c r="BK392" s="145">
        <f>ROUND(V392*K392,2)</f>
        <v>0</v>
      </c>
      <c r="BL392" s="23" t="s">
        <v>220</v>
      </c>
      <c r="BM392" s="23" t="s">
        <v>591</v>
      </c>
    </row>
    <row r="393" s="1" customFormat="1" ht="25.5" customHeight="1">
      <c r="B393" s="48"/>
      <c r="C393" s="225" t="s">
        <v>592</v>
      </c>
      <c r="D393" s="225" t="s">
        <v>165</v>
      </c>
      <c r="E393" s="226" t="s">
        <v>593</v>
      </c>
      <c r="F393" s="227" t="s">
        <v>594</v>
      </c>
      <c r="G393" s="227"/>
      <c r="H393" s="227"/>
      <c r="I393" s="227"/>
      <c r="J393" s="228" t="s">
        <v>184</v>
      </c>
      <c r="K393" s="229">
        <v>13.4</v>
      </c>
      <c r="L393" s="230">
        <v>0</v>
      </c>
      <c r="M393" s="230">
        <v>0</v>
      </c>
      <c r="N393" s="231"/>
      <c r="O393" s="231"/>
      <c r="P393" s="232">
        <f>ROUND(V393*K393,2)</f>
        <v>0</v>
      </c>
      <c r="Q393" s="232"/>
      <c r="R393" s="50"/>
      <c r="T393" s="233" t="s">
        <v>23</v>
      </c>
      <c r="U393" s="58" t="s">
        <v>45</v>
      </c>
      <c r="V393" s="165">
        <f>L393+M393</f>
        <v>0</v>
      </c>
      <c r="W393" s="165">
        <f>ROUND(L393*K393,2)</f>
        <v>0</v>
      </c>
      <c r="X393" s="165">
        <f>ROUND(M393*K393,2)</f>
        <v>0</v>
      </c>
      <c r="Y393" s="49"/>
      <c r="Z393" s="234">
        <f>Y393*K393</f>
        <v>0</v>
      </c>
      <c r="AA393" s="234">
        <v>0.0016100000000000001</v>
      </c>
      <c r="AB393" s="234">
        <f>AA393*K393</f>
        <v>0.021574000000000003</v>
      </c>
      <c r="AC393" s="234">
        <v>0</v>
      </c>
      <c r="AD393" s="235">
        <f>AC393*K393</f>
        <v>0</v>
      </c>
      <c r="AR393" s="23" t="s">
        <v>220</v>
      </c>
      <c r="AT393" s="23" t="s">
        <v>165</v>
      </c>
      <c r="AU393" s="23" t="s">
        <v>112</v>
      </c>
      <c r="AY393" s="23" t="s">
        <v>164</v>
      </c>
      <c r="BE393" s="145">
        <f>IF(U393="základní",P393,0)</f>
        <v>0</v>
      </c>
      <c r="BF393" s="145">
        <f>IF(U393="snížená",P393,0)</f>
        <v>0</v>
      </c>
      <c r="BG393" s="145">
        <f>IF(U393="zákl. přenesená",P393,0)</f>
        <v>0</v>
      </c>
      <c r="BH393" s="145">
        <f>IF(U393="sníž. přenesená",P393,0)</f>
        <v>0</v>
      </c>
      <c r="BI393" s="145">
        <f>IF(U393="nulová",P393,0)</f>
        <v>0</v>
      </c>
      <c r="BJ393" s="23" t="s">
        <v>90</v>
      </c>
      <c r="BK393" s="145">
        <f>ROUND(V393*K393,2)</f>
        <v>0</v>
      </c>
      <c r="BL393" s="23" t="s">
        <v>220</v>
      </c>
      <c r="BM393" s="23" t="s">
        <v>595</v>
      </c>
    </row>
    <row r="394" s="1" customFormat="1" ht="25.5" customHeight="1">
      <c r="B394" s="48"/>
      <c r="C394" s="225" t="s">
        <v>596</v>
      </c>
      <c r="D394" s="225" t="s">
        <v>165</v>
      </c>
      <c r="E394" s="226" t="s">
        <v>597</v>
      </c>
      <c r="F394" s="227" t="s">
        <v>598</v>
      </c>
      <c r="G394" s="227"/>
      <c r="H394" s="227"/>
      <c r="I394" s="227"/>
      <c r="J394" s="228" t="s">
        <v>184</v>
      </c>
      <c r="K394" s="229">
        <v>18.699999999999999</v>
      </c>
      <c r="L394" s="230">
        <v>0</v>
      </c>
      <c r="M394" s="230">
        <v>0</v>
      </c>
      <c r="N394" s="231"/>
      <c r="O394" s="231"/>
      <c r="P394" s="232">
        <f>ROUND(V394*K394,2)</f>
        <v>0</v>
      </c>
      <c r="Q394" s="232"/>
      <c r="R394" s="50"/>
      <c r="T394" s="233" t="s">
        <v>23</v>
      </c>
      <c r="U394" s="58" t="s">
        <v>45</v>
      </c>
      <c r="V394" s="165">
        <f>L394+M394</f>
        <v>0</v>
      </c>
      <c r="W394" s="165">
        <f>ROUND(L394*K394,2)</f>
        <v>0</v>
      </c>
      <c r="X394" s="165">
        <f>ROUND(M394*K394,2)</f>
        <v>0</v>
      </c>
      <c r="Y394" s="49"/>
      <c r="Z394" s="234">
        <f>Y394*K394</f>
        <v>0</v>
      </c>
      <c r="AA394" s="234">
        <v>0.0019599999999999999</v>
      </c>
      <c r="AB394" s="234">
        <f>AA394*K394</f>
        <v>0.036651999999999997</v>
      </c>
      <c r="AC394" s="234">
        <v>0</v>
      </c>
      <c r="AD394" s="235">
        <f>AC394*K394</f>
        <v>0</v>
      </c>
      <c r="AR394" s="23" t="s">
        <v>220</v>
      </c>
      <c r="AT394" s="23" t="s">
        <v>165</v>
      </c>
      <c r="AU394" s="23" t="s">
        <v>112</v>
      </c>
      <c r="AY394" s="23" t="s">
        <v>164</v>
      </c>
      <c r="BE394" s="145">
        <f>IF(U394="základní",P394,0)</f>
        <v>0</v>
      </c>
      <c r="BF394" s="145">
        <f>IF(U394="snížená",P394,0)</f>
        <v>0</v>
      </c>
      <c r="BG394" s="145">
        <f>IF(U394="zákl. přenesená",P394,0)</f>
        <v>0</v>
      </c>
      <c r="BH394" s="145">
        <f>IF(U394="sníž. přenesená",P394,0)</f>
        <v>0</v>
      </c>
      <c r="BI394" s="145">
        <f>IF(U394="nulová",P394,0)</f>
        <v>0</v>
      </c>
      <c r="BJ394" s="23" t="s">
        <v>90</v>
      </c>
      <c r="BK394" s="145">
        <f>ROUND(V394*K394,2)</f>
        <v>0</v>
      </c>
      <c r="BL394" s="23" t="s">
        <v>220</v>
      </c>
      <c r="BM394" s="23" t="s">
        <v>599</v>
      </c>
    </row>
    <row r="395" s="1" customFormat="1" ht="25.5" customHeight="1">
      <c r="B395" s="48"/>
      <c r="C395" s="225" t="s">
        <v>600</v>
      </c>
      <c r="D395" s="225" t="s">
        <v>165</v>
      </c>
      <c r="E395" s="226" t="s">
        <v>601</v>
      </c>
      <c r="F395" s="227" t="s">
        <v>602</v>
      </c>
      <c r="G395" s="227"/>
      <c r="H395" s="227"/>
      <c r="I395" s="227"/>
      <c r="J395" s="228" t="s">
        <v>184</v>
      </c>
      <c r="K395" s="229">
        <v>47.799999999999997</v>
      </c>
      <c r="L395" s="230">
        <v>0</v>
      </c>
      <c r="M395" s="230">
        <v>0</v>
      </c>
      <c r="N395" s="231"/>
      <c r="O395" s="231"/>
      <c r="P395" s="232">
        <f>ROUND(V395*K395,2)</f>
        <v>0</v>
      </c>
      <c r="Q395" s="232"/>
      <c r="R395" s="50"/>
      <c r="T395" s="233" t="s">
        <v>23</v>
      </c>
      <c r="U395" s="58" t="s">
        <v>45</v>
      </c>
      <c r="V395" s="165">
        <f>L395+M395</f>
        <v>0</v>
      </c>
      <c r="W395" s="165">
        <f>ROUND(L395*K395,2)</f>
        <v>0</v>
      </c>
      <c r="X395" s="165">
        <f>ROUND(M395*K395,2)</f>
        <v>0</v>
      </c>
      <c r="Y395" s="49"/>
      <c r="Z395" s="234">
        <f>Y395*K395</f>
        <v>0</v>
      </c>
      <c r="AA395" s="234">
        <v>0.0034499999999999999</v>
      </c>
      <c r="AB395" s="234">
        <f>AA395*K395</f>
        <v>0.16491</v>
      </c>
      <c r="AC395" s="234">
        <v>0</v>
      </c>
      <c r="AD395" s="235">
        <f>AC395*K395</f>
        <v>0</v>
      </c>
      <c r="AR395" s="23" t="s">
        <v>220</v>
      </c>
      <c r="AT395" s="23" t="s">
        <v>165</v>
      </c>
      <c r="AU395" s="23" t="s">
        <v>112</v>
      </c>
      <c r="AY395" s="23" t="s">
        <v>164</v>
      </c>
      <c r="BE395" s="145">
        <f>IF(U395="základní",P395,0)</f>
        <v>0</v>
      </c>
      <c r="BF395" s="145">
        <f>IF(U395="snížená",P395,0)</f>
        <v>0</v>
      </c>
      <c r="BG395" s="145">
        <f>IF(U395="zákl. přenesená",P395,0)</f>
        <v>0</v>
      </c>
      <c r="BH395" s="145">
        <f>IF(U395="sníž. přenesená",P395,0)</f>
        <v>0</v>
      </c>
      <c r="BI395" s="145">
        <f>IF(U395="nulová",P395,0)</f>
        <v>0</v>
      </c>
      <c r="BJ395" s="23" t="s">
        <v>90</v>
      </c>
      <c r="BK395" s="145">
        <f>ROUND(V395*K395,2)</f>
        <v>0</v>
      </c>
      <c r="BL395" s="23" t="s">
        <v>220</v>
      </c>
      <c r="BM395" s="23" t="s">
        <v>603</v>
      </c>
    </row>
    <row r="396" s="1" customFormat="1" ht="25.5" customHeight="1">
      <c r="B396" s="48"/>
      <c r="C396" s="225" t="s">
        <v>604</v>
      </c>
      <c r="D396" s="225" t="s">
        <v>165</v>
      </c>
      <c r="E396" s="226" t="s">
        <v>605</v>
      </c>
      <c r="F396" s="227" t="s">
        <v>606</v>
      </c>
      <c r="G396" s="227"/>
      <c r="H396" s="227"/>
      <c r="I396" s="227"/>
      <c r="J396" s="228" t="s">
        <v>388</v>
      </c>
      <c r="K396" s="229">
        <v>1</v>
      </c>
      <c r="L396" s="230">
        <v>0</v>
      </c>
      <c r="M396" s="230">
        <v>0</v>
      </c>
      <c r="N396" s="231"/>
      <c r="O396" s="231"/>
      <c r="P396" s="232">
        <f>ROUND(V396*K396,2)</f>
        <v>0</v>
      </c>
      <c r="Q396" s="232"/>
      <c r="R396" s="50"/>
      <c r="T396" s="233" t="s">
        <v>23</v>
      </c>
      <c r="U396" s="58" t="s">
        <v>45</v>
      </c>
      <c r="V396" s="165">
        <f>L396+M396</f>
        <v>0</v>
      </c>
      <c r="W396" s="165">
        <f>ROUND(L396*K396,2)</f>
        <v>0</v>
      </c>
      <c r="X396" s="165">
        <f>ROUND(M396*K396,2)</f>
        <v>0</v>
      </c>
      <c r="Y396" s="49"/>
      <c r="Z396" s="234">
        <f>Y396*K396</f>
        <v>0</v>
      </c>
      <c r="AA396" s="234">
        <v>0.00679</v>
      </c>
      <c r="AB396" s="234">
        <f>AA396*K396</f>
        <v>0.00679</v>
      </c>
      <c r="AC396" s="234">
        <v>0</v>
      </c>
      <c r="AD396" s="235">
        <f>AC396*K396</f>
        <v>0</v>
      </c>
      <c r="AR396" s="23" t="s">
        <v>220</v>
      </c>
      <c r="AT396" s="23" t="s">
        <v>165</v>
      </c>
      <c r="AU396" s="23" t="s">
        <v>112</v>
      </c>
      <c r="AY396" s="23" t="s">
        <v>164</v>
      </c>
      <c r="BE396" s="145">
        <f>IF(U396="základní",P396,0)</f>
        <v>0</v>
      </c>
      <c r="BF396" s="145">
        <f>IF(U396="snížená",P396,0)</f>
        <v>0</v>
      </c>
      <c r="BG396" s="145">
        <f>IF(U396="zákl. přenesená",P396,0)</f>
        <v>0</v>
      </c>
      <c r="BH396" s="145">
        <f>IF(U396="sníž. přenesená",P396,0)</f>
        <v>0</v>
      </c>
      <c r="BI396" s="145">
        <f>IF(U396="nulová",P396,0)</f>
        <v>0</v>
      </c>
      <c r="BJ396" s="23" t="s">
        <v>90</v>
      </c>
      <c r="BK396" s="145">
        <f>ROUND(V396*K396,2)</f>
        <v>0</v>
      </c>
      <c r="BL396" s="23" t="s">
        <v>220</v>
      </c>
      <c r="BM396" s="23" t="s">
        <v>607</v>
      </c>
    </row>
    <row r="397" s="10" customFormat="1" ht="16.5" customHeight="1">
      <c r="B397" s="236"/>
      <c r="C397" s="237"/>
      <c r="D397" s="237"/>
      <c r="E397" s="238" t="s">
        <v>23</v>
      </c>
      <c r="F397" s="239" t="s">
        <v>608</v>
      </c>
      <c r="G397" s="240"/>
      <c r="H397" s="240"/>
      <c r="I397" s="240"/>
      <c r="J397" s="237"/>
      <c r="K397" s="238" t="s">
        <v>23</v>
      </c>
      <c r="L397" s="237"/>
      <c r="M397" s="237"/>
      <c r="N397" s="237"/>
      <c r="O397" s="237"/>
      <c r="P397" s="237"/>
      <c r="Q397" s="237"/>
      <c r="R397" s="241"/>
      <c r="T397" s="242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43"/>
      <c r="AT397" s="244" t="s">
        <v>172</v>
      </c>
      <c r="AU397" s="244" t="s">
        <v>112</v>
      </c>
      <c r="AV397" s="10" t="s">
        <v>90</v>
      </c>
      <c r="AW397" s="10" t="s">
        <v>7</v>
      </c>
      <c r="AX397" s="10" t="s">
        <v>82</v>
      </c>
      <c r="AY397" s="244" t="s">
        <v>164</v>
      </c>
    </row>
    <row r="398" s="11" customFormat="1" ht="16.5" customHeight="1">
      <c r="B398" s="246"/>
      <c r="C398" s="247"/>
      <c r="D398" s="247"/>
      <c r="E398" s="248" t="s">
        <v>23</v>
      </c>
      <c r="F398" s="249" t="s">
        <v>90</v>
      </c>
      <c r="G398" s="247"/>
      <c r="H398" s="247"/>
      <c r="I398" s="247"/>
      <c r="J398" s="247"/>
      <c r="K398" s="250">
        <v>1</v>
      </c>
      <c r="L398" s="247"/>
      <c r="M398" s="247"/>
      <c r="N398" s="247"/>
      <c r="O398" s="247"/>
      <c r="P398" s="247"/>
      <c r="Q398" s="247"/>
      <c r="R398" s="251"/>
      <c r="T398" s="252"/>
      <c r="U398" s="247"/>
      <c r="V398" s="247"/>
      <c r="W398" s="247"/>
      <c r="X398" s="247"/>
      <c r="Y398" s="247"/>
      <c r="Z398" s="247"/>
      <c r="AA398" s="247"/>
      <c r="AB398" s="247"/>
      <c r="AC398" s="247"/>
      <c r="AD398" s="253"/>
      <c r="AT398" s="254" t="s">
        <v>172</v>
      </c>
      <c r="AU398" s="254" t="s">
        <v>112</v>
      </c>
      <c r="AV398" s="11" t="s">
        <v>112</v>
      </c>
      <c r="AW398" s="11" t="s">
        <v>7</v>
      </c>
      <c r="AX398" s="11" t="s">
        <v>82</v>
      </c>
      <c r="AY398" s="254" t="s">
        <v>164</v>
      </c>
    </row>
    <row r="399" s="1" customFormat="1" ht="25.5" customHeight="1">
      <c r="B399" s="48"/>
      <c r="C399" s="225" t="s">
        <v>609</v>
      </c>
      <c r="D399" s="225" t="s">
        <v>165</v>
      </c>
      <c r="E399" s="226" t="s">
        <v>610</v>
      </c>
      <c r="F399" s="227" t="s">
        <v>611</v>
      </c>
      <c r="G399" s="227"/>
      <c r="H399" s="227"/>
      <c r="I399" s="227"/>
      <c r="J399" s="228" t="s">
        <v>179</v>
      </c>
      <c r="K399" s="229">
        <v>3</v>
      </c>
      <c r="L399" s="230">
        <v>0</v>
      </c>
      <c r="M399" s="230">
        <v>0</v>
      </c>
      <c r="N399" s="231"/>
      <c r="O399" s="231"/>
      <c r="P399" s="232">
        <f>ROUND(V399*K399,2)</f>
        <v>0</v>
      </c>
      <c r="Q399" s="232"/>
      <c r="R399" s="50"/>
      <c r="T399" s="233" t="s">
        <v>23</v>
      </c>
      <c r="U399" s="58" t="s">
        <v>45</v>
      </c>
      <c r="V399" s="165">
        <f>L399+M399</f>
        <v>0</v>
      </c>
      <c r="W399" s="165">
        <f>ROUND(L399*K399,2)</f>
        <v>0</v>
      </c>
      <c r="X399" s="165">
        <f>ROUND(M399*K399,2)</f>
        <v>0</v>
      </c>
      <c r="Y399" s="49"/>
      <c r="Z399" s="234">
        <f>Y399*K399</f>
        <v>0</v>
      </c>
      <c r="AA399" s="234">
        <v>0</v>
      </c>
      <c r="AB399" s="234">
        <f>AA399*K399</f>
        <v>0</v>
      </c>
      <c r="AC399" s="234">
        <v>0</v>
      </c>
      <c r="AD399" s="235">
        <f>AC399*K399</f>
        <v>0</v>
      </c>
      <c r="AR399" s="23" t="s">
        <v>220</v>
      </c>
      <c r="AT399" s="23" t="s">
        <v>165</v>
      </c>
      <c r="AU399" s="23" t="s">
        <v>112</v>
      </c>
      <c r="AY399" s="23" t="s">
        <v>164</v>
      </c>
      <c r="BE399" s="145">
        <f>IF(U399="základní",P399,0)</f>
        <v>0</v>
      </c>
      <c r="BF399" s="145">
        <f>IF(U399="snížená",P399,0)</f>
        <v>0</v>
      </c>
      <c r="BG399" s="145">
        <f>IF(U399="zákl. přenesená",P399,0)</f>
        <v>0</v>
      </c>
      <c r="BH399" s="145">
        <f>IF(U399="sníž. přenesená",P399,0)</f>
        <v>0</v>
      </c>
      <c r="BI399" s="145">
        <f>IF(U399="nulová",P399,0)</f>
        <v>0</v>
      </c>
      <c r="BJ399" s="23" t="s">
        <v>90</v>
      </c>
      <c r="BK399" s="145">
        <f>ROUND(V399*K399,2)</f>
        <v>0</v>
      </c>
      <c r="BL399" s="23" t="s">
        <v>220</v>
      </c>
      <c r="BM399" s="23" t="s">
        <v>612</v>
      </c>
    </row>
    <row r="400" s="1" customFormat="1" ht="38.25" customHeight="1">
      <c r="B400" s="48"/>
      <c r="C400" s="225" t="s">
        <v>613</v>
      </c>
      <c r="D400" s="225" t="s">
        <v>165</v>
      </c>
      <c r="E400" s="226" t="s">
        <v>614</v>
      </c>
      <c r="F400" s="227" t="s">
        <v>615</v>
      </c>
      <c r="G400" s="227"/>
      <c r="H400" s="227"/>
      <c r="I400" s="227"/>
      <c r="J400" s="228" t="s">
        <v>179</v>
      </c>
      <c r="K400" s="229">
        <v>5</v>
      </c>
      <c r="L400" s="230">
        <v>0</v>
      </c>
      <c r="M400" s="230">
        <v>0</v>
      </c>
      <c r="N400" s="231"/>
      <c r="O400" s="231"/>
      <c r="P400" s="232">
        <f>ROUND(V400*K400,2)</f>
        <v>0</v>
      </c>
      <c r="Q400" s="232"/>
      <c r="R400" s="50"/>
      <c r="T400" s="233" t="s">
        <v>23</v>
      </c>
      <c r="U400" s="58" t="s">
        <v>45</v>
      </c>
      <c r="V400" s="165">
        <f>L400+M400</f>
        <v>0</v>
      </c>
      <c r="W400" s="165">
        <f>ROUND(L400*K400,2)</f>
        <v>0</v>
      </c>
      <c r="X400" s="165">
        <f>ROUND(M400*K400,2)</f>
        <v>0</v>
      </c>
      <c r="Y400" s="49"/>
      <c r="Z400" s="234">
        <f>Y400*K400</f>
        <v>0</v>
      </c>
      <c r="AA400" s="234">
        <v>0.00060999999999999997</v>
      </c>
      <c r="AB400" s="234">
        <f>AA400*K400</f>
        <v>0.0030499999999999998</v>
      </c>
      <c r="AC400" s="234">
        <v>0</v>
      </c>
      <c r="AD400" s="235">
        <f>AC400*K400</f>
        <v>0</v>
      </c>
      <c r="AR400" s="23" t="s">
        <v>220</v>
      </c>
      <c r="AT400" s="23" t="s">
        <v>165</v>
      </c>
      <c r="AU400" s="23" t="s">
        <v>112</v>
      </c>
      <c r="AY400" s="23" t="s">
        <v>164</v>
      </c>
      <c r="BE400" s="145">
        <f>IF(U400="základní",P400,0)</f>
        <v>0</v>
      </c>
      <c r="BF400" s="145">
        <f>IF(U400="snížená",P400,0)</f>
        <v>0</v>
      </c>
      <c r="BG400" s="145">
        <f>IF(U400="zákl. přenesená",P400,0)</f>
        <v>0</v>
      </c>
      <c r="BH400" s="145">
        <f>IF(U400="sníž. přenesená",P400,0)</f>
        <v>0</v>
      </c>
      <c r="BI400" s="145">
        <f>IF(U400="nulová",P400,0)</f>
        <v>0</v>
      </c>
      <c r="BJ400" s="23" t="s">
        <v>90</v>
      </c>
      <c r="BK400" s="145">
        <f>ROUND(V400*K400,2)</f>
        <v>0</v>
      </c>
      <c r="BL400" s="23" t="s">
        <v>220</v>
      </c>
      <c r="BM400" s="23" t="s">
        <v>616</v>
      </c>
    </row>
    <row r="401" s="1" customFormat="1" ht="38.25" customHeight="1">
      <c r="B401" s="48"/>
      <c r="C401" s="225" t="s">
        <v>617</v>
      </c>
      <c r="D401" s="225" t="s">
        <v>165</v>
      </c>
      <c r="E401" s="226" t="s">
        <v>618</v>
      </c>
      <c r="F401" s="227" t="s">
        <v>619</v>
      </c>
      <c r="G401" s="227"/>
      <c r="H401" s="227"/>
      <c r="I401" s="227"/>
      <c r="J401" s="228" t="s">
        <v>179</v>
      </c>
      <c r="K401" s="229">
        <v>1</v>
      </c>
      <c r="L401" s="230">
        <v>0</v>
      </c>
      <c r="M401" s="230">
        <v>0</v>
      </c>
      <c r="N401" s="231"/>
      <c r="O401" s="231"/>
      <c r="P401" s="232">
        <f>ROUND(V401*K401,2)</f>
        <v>0</v>
      </c>
      <c r="Q401" s="232"/>
      <c r="R401" s="50"/>
      <c r="T401" s="233" t="s">
        <v>23</v>
      </c>
      <c r="U401" s="58" t="s">
        <v>45</v>
      </c>
      <c r="V401" s="165">
        <f>L401+M401</f>
        <v>0</v>
      </c>
      <c r="W401" s="165">
        <f>ROUND(L401*K401,2)</f>
        <v>0</v>
      </c>
      <c r="X401" s="165">
        <f>ROUND(M401*K401,2)</f>
        <v>0</v>
      </c>
      <c r="Y401" s="49"/>
      <c r="Z401" s="234">
        <f>Y401*K401</f>
        <v>0</v>
      </c>
      <c r="AA401" s="234">
        <v>0.0012999999999999999</v>
      </c>
      <c r="AB401" s="234">
        <f>AA401*K401</f>
        <v>0.0012999999999999999</v>
      </c>
      <c r="AC401" s="234">
        <v>0</v>
      </c>
      <c r="AD401" s="235">
        <f>AC401*K401</f>
        <v>0</v>
      </c>
      <c r="AR401" s="23" t="s">
        <v>220</v>
      </c>
      <c r="AT401" s="23" t="s">
        <v>165</v>
      </c>
      <c r="AU401" s="23" t="s">
        <v>112</v>
      </c>
      <c r="AY401" s="23" t="s">
        <v>164</v>
      </c>
      <c r="BE401" s="145">
        <f>IF(U401="základní",P401,0)</f>
        <v>0</v>
      </c>
      <c r="BF401" s="145">
        <f>IF(U401="snížená",P401,0)</f>
        <v>0</v>
      </c>
      <c r="BG401" s="145">
        <f>IF(U401="zákl. přenesená",P401,0)</f>
        <v>0</v>
      </c>
      <c r="BH401" s="145">
        <f>IF(U401="sníž. přenesená",P401,0)</f>
        <v>0</v>
      </c>
      <c r="BI401" s="145">
        <f>IF(U401="nulová",P401,0)</f>
        <v>0</v>
      </c>
      <c r="BJ401" s="23" t="s">
        <v>90</v>
      </c>
      <c r="BK401" s="145">
        <f>ROUND(V401*K401,2)</f>
        <v>0</v>
      </c>
      <c r="BL401" s="23" t="s">
        <v>220</v>
      </c>
      <c r="BM401" s="23" t="s">
        <v>620</v>
      </c>
    </row>
    <row r="402" s="1" customFormat="1" ht="38.25" customHeight="1">
      <c r="B402" s="48"/>
      <c r="C402" s="225" t="s">
        <v>621</v>
      </c>
      <c r="D402" s="225" t="s">
        <v>165</v>
      </c>
      <c r="E402" s="226" t="s">
        <v>622</v>
      </c>
      <c r="F402" s="227" t="s">
        <v>623</v>
      </c>
      <c r="G402" s="227"/>
      <c r="H402" s="227"/>
      <c r="I402" s="227"/>
      <c r="J402" s="228" t="s">
        <v>179</v>
      </c>
      <c r="K402" s="229">
        <v>2</v>
      </c>
      <c r="L402" s="230">
        <v>0</v>
      </c>
      <c r="M402" s="230">
        <v>0</v>
      </c>
      <c r="N402" s="231"/>
      <c r="O402" s="231"/>
      <c r="P402" s="232">
        <f>ROUND(V402*K402,2)</f>
        <v>0</v>
      </c>
      <c r="Q402" s="232"/>
      <c r="R402" s="50"/>
      <c r="T402" s="233" t="s">
        <v>23</v>
      </c>
      <c r="U402" s="58" t="s">
        <v>45</v>
      </c>
      <c r="V402" s="165">
        <f>L402+M402</f>
        <v>0</v>
      </c>
      <c r="W402" s="165">
        <f>ROUND(L402*K402,2)</f>
        <v>0</v>
      </c>
      <c r="X402" s="165">
        <f>ROUND(M402*K402,2)</f>
        <v>0</v>
      </c>
      <c r="Y402" s="49"/>
      <c r="Z402" s="234">
        <f>Y402*K402</f>
        <v>0</v>
      </c>
      <c r="AA402" s="234">
        <v>0.0020799999999999998</v>
      </c>
      <c r="AB402" s="234">
        <f>AA402*K402</f>
        <v>0.0041599999999999996</v>
      </c>
      <c r="AC402" s="234">
        <v>0</v>
      </c>
      <c r="AD402" s="235">
        <f>AC402*K402</f>
        <v>0</v>
      </c>
      <c r="AR402" s="23" t="s">
        <v>220</v>
      </c>
      <c r="AT402" s="23" t="s">
        <v>165</v>
      </c>
      <c r="AU402" s="23" t="s">
        <v>112</v>
      </c>
      <c r="AY402" s="23" t="s">
        <v>164</v>
      </c>
      <c r="BE402" s="145">
        <f>IF(U402="základní",P402,0)</f>
        <v>0</v>
      </c>
      <c r="BF402" s="145">
        <f>IF(U402="snížená",P402,0)</f>
        <v>0</v>
      </c>
      <c r="BG402" s="145">
        <f>IF(U402="zákl. přenesená",P402,0)</f>
        <v>0</v>
      </c>
      <c r="BH402" s="145">
        <f>IF(U402="sníž. přenesená",P402,0)</f>
        <v>0</v>
      </c>
      <c r="BI402" s="145">
        <f>IF(U402="nulová",P402,0)</f>
        <v>0</v>
      </c>
      <c r="BJ402" s="23" t="s">
        <v>90</v>
      </c>
      <c r="BK402" s="145">
        <f>ROUND(V402*K402,2)</f>
        <v>0</v>
      </c>
      <c r="BL402" s="23" t="s">
        <v>220</v>
      </c>
      <c r="BM402" s="23" t="s">
        <v>624</v>
      </c>
    </row>
    <row r="403" s="1" customFormat="1" ht="38.25" customHeight="1">
      <c r="B403" s="48"/>
      <c r="C403" s="225" t="s">
        <v>625</v>
      </c>
      <c r="D403" s="225" t="s">
        <v>165</v>
      </c>
      <c r="E403" s="226" t="s">
        <v>626</v>
      </c>
      <c r="F403" s="227" t="s">
        <v>627</v>
      </c>
      <c r="G403" s="227"/>
      <c r="H403" s="227"/>
      <c r="I403" s="227"/>
      <c r="J403" s="228" t="s">
        <v>198</v>
      </c>
      <c r="K403" s="229">
        <v>0.056000000000000001</v>
      </c>
      <c r="L403" s="230">
        <v>0</v>
      </c>
      <c r="M403" s="230">
        <v>0</v>
      </c>
      <c r="N403" s="231"/>
      <c r="O403" s="231"/>
      <c r="P403" s="232">
        <f>ROUND(V403*K403,2)</f>
        <v>0</v>
      </c>
      <c r="Q403" s="232"/>
      <c r="R403" s="50"/>
      <c r="T403" s="233" t="s">
        <v>23</v>
      </c>
      <c r="U403" s="58" t="s">
        <v>45</v>
      </c>
      <c r="V403" s="165">
        <f>L403+M403</f>
        <v>0</v>
      </c>
      <c r="W403" s="165">
        <f>ROUND(L403*K403,2)</f>
        <v>0</v>
      </c>
      <c r="X403" s="165">
        <f>ROUND(M403*K403,2)</f>
        <v>0</v>
      </c>
      <c r="Y403" s="49"/>
      <c r="Z403" s="234">
        <f>Y403*K403</f>
        <v>0</v>
      </c>
      <c r="AA403" s="234">
        <v>0</v>
      </c>
      <c r="AB403" s="234">
        <f>AA403*K403</f>
        <v>0</v>
      </c>
      <c r="AC403" s="234">
        <v>0</v>
      </c>
      <c r="AD403" s="235">
        <f>AC403*K403</f>
        <v>0</v>
      </c>
      <c r="AR403" s="23" t="s">
        <v>220</v>
      </c>
      <c r="AT403" s="23" t="s">
        <v>165</v>
      </c>
      <c r="AU403" s="23" t="s">
        <v>112</v>
      </c>
      <c r="AY403" s="23" t="s">
        <v>164</v>
      </c>
      <c r="BE403" s="145">
        <f>IF(U403="základní",P403,0)</f>
        <v>0</v>
      </c>
      <c r="BF403" s="145">
        <f>IF(U403="snížená",P403,0)</f>
        <v>0</v>
      </c>
      <c r="BG403" s="145">
        <f>IF(U403="zákl. přenesená",P403,0)</f>
        <v>0</v>
      </c>
      <c r="BH403" s="145">
        <f>IF(U403="sníž. přenesená",P403,0)</f>
        <v>0</v>
      </c>
      <c r="BI403" s="145">
        <f>IF(U403="nulová",P403,0)</f>
        <v>0</v>
      </c>
      <c r="BJ403" s="23" t="s">
        <v>90</v>
      </c>
      <c r="BK403" s="145">
        <f>ROUND(V403*K403,2)</f>
        <v>0</v>
      </c>
      <c r="BL403" s="23" t="s">
        <v>220</v>
      </c>
      <c r="BM403" s="23" t="s">
        <v>628</v>
      </c>
    </row>
    <row r="404" s="1" customFormat="1" ht="25.5" customHeight="1">
      <c r="B404" s="48"/>
      <c r="C404" s="225" t="s">
        <v>629</v>
      </c>
      <c r="D404" s="225" t="s">
        <v>165</v>
      </c>
      <c r="E404" s="226" t="s">
        <v>630</v>
      </c>
      <c r="F404" s="227" t="s">
        <v>631</v>
      </c>
      <c r="G404" s="227"/>
      <c r="H404" s="227"/>
      <c r="I404" s="227"/>
      <c r="J404" s="228" t="s">
        <v>198</v>
      </c>
      <c r="K404" s="229">
        <v>0.33000000000000002</v>
      </c>
      <c r="L404" s="230">
        <v>0</v>
      </c>
      <c r="M404" s="230">
        <v>0</v>
      </c>
      <c r="N404" s="231"/>
      <c r="O404" s="231"/>
      <c r="P404" s="232">
        <f>ROUND(V404*K404,2)</f>
        <v>0</v>
      </c>
      <c r="Q404" s="232"/>
      <c r="R404" s="50"/>
      <c r="T404" s="233" t="s">
        <v>23</v>
      </c>
      <c r="U404" s="58" t="s">
        <v>45</v>
      </c>
      <c r="V404" s="165">
        <f>L404+M404</f>
        <v>0</v>
      </c>
      <c r="W404" s="165">
        <f>ROUND(L404*K404,2)</f>
        <v>0</v>
      </c>
      <c r="X404" s="165">
        <f>ROUND(M404*K404,2)</f>
        <v>0</v>
      </c>
      <c r="Y404" s="49"/>
      <c r="Z404" s="234">
        <f>Y404*K404</f>
        <v>0</v>
      </c>
      <c r="AA404" s="234">
        <v>0</v>
      </c>
      <c r="AB404" s="234">
        <f>AA404*K404</f>
        <v>0</v>
      </c>
      <c r="AC404" s="234">
        <v>0</v>
      </c>
      <c r="AD404" s="235">
        <f>AC404*K404</f>
        <v>0</v>
      </c>
      <c r="AR404" s="23" t="s">
        <v>220</v>
      </c>
      <c r="AT404" s="23" t="s">
        <v>165</v>
      </c>
      <c r="AU404" s="23" t="s">
        <v>112</v>
      </c>
      <c r="AY404" s="23" t="s">
        <v>164</v>
      </c>
      <c r="BE404" s="145">
        <f>IF(U404="základní",P404,0)</f>
        <v>0</v>
      </c>
      <c r="BF404" s="145">
        <f>IF(U404="snížená",P404,0)</f>
        <v>0</v>
      </c>
      <c r="BG404" s="145">
        <f>IF(U404="zákl. přenesená",P404,0)</f>
        <v>0</v>
      </c>
      <c r="BH404" s="145">
        <f>IF(U404="sníž. přenesená",P404,0)</f>
        <v>0</v>
      </c>
      <c r="BI404" s="145">
        <f>IF(U404="nulová",P404,0)</f>
        <v>0</v>
      </c>
      <c r="BJ404" s="23" t="s">
        <v>90</v>
      </c>
      <c r="BK404" s="145">
        <f>ROUND(V404*K404,2)</f>
        <v>0</v>
      </c>
      <c r="BL404" s="23" t="s">
        <v>220</v>
      </c>
      <c r="BM404" s="23" t="s">
        <v>632</v>
      </c>
    </row>
    <row r="405" s="1" customFormat="1" ht="16.5" customHeight="1">
      <c r="B405" s="48"/>
      <c r="C405" s="225" t="s">
        <v>633</v>
      </c>
      <c r="D405" s="225" t="s">
        <v>165</v>
      </c>
      <c r="E405" s="226" t="s">
        <v>634</v>
      </c>
      <c r="F405" s="227" t="s">
        <v>635</v>
      </c>
      <c r="G405" s="227"/>
      <c r="H405" s="227"/>
      <c r="I405" s="227"/>
      <c r="J405" s="228" t="s">
        <v>636</v>
      </c>
      <c r="K405" s="229">
        <v>3</v>
      </c>
      <c r="L405" s="230">
        <v>0</v>
      </c>
      <c r="M405" s="230">
        <v>0</v>
      </c>
      <c r="N405" s="231"/>
      <c r="O405" s="231"/>
      <c r="P405" s="232">
        <f>ROUND(V405*K405,2)</f>
        <v>0</v>
      </c>
      <c r="Q405" s="232"/>
      <c r="R405" s="50"/>
      <c r="T405" s="233" t="s">
        <v>23</v>
      </c>
      <c r="U405" s="58" t="s">
        <v>45</v>
      </c>
      <c r="V405" s="165">
        <f>L405+M405</f>
        <v>0</v>
      </c>
      <c r="W405" s="165">
        <f>ROUND(L405*K405,2)</f>
        <v>0</v>
      </c>
      <c r="X405" s="165">
        <f>ROUND(M405*K405,2)</f>
        <v>0</v>
      </c>
      <c r="Y405" s="49"/>
      <c r="Z405" s="234">
        <f>Y405*K405</f>
        <v>0</v>
      </c>
      <c r="AA405" s="234">
        <v>0</v>
      </c>
      <c r="AB405" s="234">
        <f>AA405*K405</f>
        <v>0</v>
      </c>
      <c r="AC405" s="234">
        <v>0</v>
      </c>
      <c r="AD405" s="235">
        <f>AC405*K405</f>
        <v>0</v>
      </c>
      <c r="AR405" s="23" t="s">
        <v>220</v>
      </c>
      <c r="AT405" s="23" t="s">
        <v>165</v>
      </c>
      <c r="AU405" s="23" t="s">
        <v>112</v>
      </c>
      <c r="AY405" s="23" t="s">
        <v>164</v>
      </c>
      <c r="BE405" s="145">
        <f>IF(U405="základní",P405,0)</f>
        <v>0</v>
      </c>
      <c r="BF405" s="145">
        <f>IF(U405="snížená",P405,0)</f>
        <v>0</v>
      </c>
      <c r="BG405" s="145">
        <f>IF(U405="zákl. přenesená",P405,0)</f>
        <v>0</v>
      </c>
      <c r="BH405" s="145">
        <f>IF(U405="sníž. přenesená",P405,0)</f>
        <v>0</v>
      </c>
      <c r="BI405" s="145">
        <f>IF(U405="nulová",P405,0)</f>
        <v>0</v>
      </c>
      <c r="BJ405" s="23" t="s">
        <v>90</v>
      </c>
      <c r="BK405" s="145">
        <f>ROUND(V405*K405,2)</f>
        <v>0</v>
      </c>
      <c r="BL405" s="23" t="s">
        <v>220</v>
      </c>
      <c r="BM405" s="23" t="s">
        <v>637</v>
      </c>
    </row>
    <row r="406" s="1" customFormat="1" ht="16.5" customHeight="1">
      <c r="B406" s="48"/>
      <c r="C406" s="225" t="s">
        <v>638</v>
      </c>
      <c r="D406" s="225" t="s">
        <v>165</v>
      </c>
      <c r="E406" s="226" t="s">
        <v>639</v>
      </c>
      <c r="F406" s="227" t="s">
        <v>640</v>
      </c>
      <c r="G406" s="227"/>
      <c r="H406" s="227"/>
      <c r="I406" s="227"/>
      <c r="J406" s="228" t="s">
        <v>636</v>
      </c>
      <c r="K406" s="229">
        <v>8</v>
      </c>
      <c r="L406" s="230">
        <v>0</v>
      </c>
      <c r="M406" s="230">
        <v>0</v>
      </c>
      <c r="N406" s="231"/>
      <c r="O406" s="231"/>
      <c r="P406" s="232">
        <f>ROUND(V406*K406,2)</f>
        <v>0</v>
      </c>
      <c r="Q406" s="232"/>
      <c r="R406" s="50"/>
      <c r="T406" s="233" t="s">
        <v>23</v>
      </c>
      <c r="U406" s="58" t="s">
        <v>45</v>
      </c>
      <c r="V406" s="165">
        <f>L406+M406</f>
        <v>0</v>
      </c>
      <c r="W406" s="165">
        <f>ROUND(L406*K406,2)</f>
        <v>0</v>
      </c>
      <c r="X406" s="165">
        <f>ROUND(M406*K406,2)</f>
        <v>0</v>
      </c>
      <c r="Y406" s="49"/>
      <c r="Z406" s="234">
        <f>Y406*K406</f>
        <v>0</v>
      </c>
      <c r="AA406" s="234">
        <v>0</v>
      </c>
      <c r="AB406" s="234">
        <f>AA406*K406</f>
        <v>0</v>
      </c>
      <c r="AC406" s="234">
        <v>0</v>
      </c>
      <c r="AD406" s="235">
        <f>AC406*K406</f>
        <v>0</v>
      </c>
      <c r="AR406" s="23" t="s">
        <v>220</v>
      </c>
      <c r="AT406" s="23" t="s">
        <v>165</v>
      </c>
      <c r="AU406" s="23" t="s">
        <v>112</v>
      </c>
      <c r="AY406" s="23" t="s">
        <v>164</v>
      </c>
      <c r="BE406" s="145">
        <f>IF(U406="základní",P406,0)</f>
        <v>0</v>
      </c>
      <c r="BF406" s="145">
        <f>IF(U406="snížená",P406,0)</f>
        <v>0</v>
      </c>
      <c r="BG406" s="145">
        <f>IF(U406="zákl. přenesená",P406,0)</f>
        <v>0</v>
      </c>
      <c r="BH406" s="145">
        <f>IF(U406="sníž. přenesená",P406,0)</f>
        <v>0</v>
      </c>
      <c r="BI406" s="145">
        <f>IF(U406="nulová",P406,0)</f>
        <v>0</v>
      </c>
      <c r="BJ406" s="23" t="s">
        <v>90</v>
      </c>
      <c r="BK406" s="145">
        <f>ROUND(V406*K406,2)</f>
        <v>0</v>
      </c>
      <c r="BL406" s="23" t="s">
        <v>220</v>
      </c>
      <c r="BM406" s="23" t="s">
        <v>641</v>
      </c>
    </row>
    <row r="407" s="1" customFormat="1" ht="16.5" customHeight="1">
      <c r="B407" s="48"/>
      <c r="C407" s="225" t="s">
        <v>642</v>
      </c>
      <c r="D407" s="225" t="s">
        <v>165</v>
      </c>
      <c r="E407" s="226" t="s">
        <v>643</v>
      </c>
      <c r="F407" s="227" t="s">
        <v>644</v>
      </c>
      <c r="G407" s="227"/>
      <c r="H407" s="227"/>
      <c r="I407" s="227"/>
      <c r="J407" s="228" t="s">
        <v>388</v>
      </c>
      <c r="K407" s="229">
        <v>1</v>
      </c>
      <c r="L407" s="230">
        <v>0</v>
      </c>
      <c r="M407" s="230">
        <v>0</v>
      </c>
      <c r="N407" s="231"/>
      <c r="O407" s="231"/>
      <c r="P407" s="232">
        <f>ROUND(V407*K407,2)</f>
        <v>0</v>
      </c>
      <c r="Q407" s="232"/>
      <c r="R407" s="50"/>
      <c r="T407" s="233" t="s">
        <v>23</v>
      </c>
      <c r="U407" s="58" t="s">
        <v>45</v>
      </c>
      <c r="V407" s="165">
        <f>L407+M407</f>
        <v>0</v>
      </c>
      <c r="W407" s="165">
        <f>ROUND(L407*K407,2)</f>
        <v>0</v>
      </c>
      <c r="X407" s="165">
        <f>ROUND(M407*K407,2)</f>
        <v>0</v>
      </c>
      <c r="Y407" s="49"/>
      <c r="Z407" s="234">
        <f>Y407*K407</f>
        <v>0</v>
      </c>
      <c r="AA407" s="234">
        <v>0</v>
      </c>
      <c r="AB407" s="234">
        <f>AA407*K407</f>
        <v>0</v>
      </c>
      <c r="AC407" s="234">
        <v>0</v>
      </c>
      <c r="AD407" s="235">
        <f>AC407*K407</f>
        <v>0</v>
      </c>
      <c r="AR407" s="23" t="s">
        <v>220</v>
      </c>
      <c r="AT407" s="23" t="s">
        <v>165</v>
      </c>
      <c r="AU407" s="23" t="s">
        <v>112</v>
      </c>
      <c r="AY407" s="23" t="s">
        <v>164</v>
      </c>
      <c r="BE407" s="145">
        <f>IF(U407="základní",P407,0)</f>
        <v>0</v>
      </c>
      <c r="BF407" s="145">
        <f>IF(U407="snížená",P407,0)</f>
        <v>0</v>
      </c>
      <c r="BG407" s="145">
        <f>IF(U407="zákl. přenesená",P407,0)</f>
        <v>0</v>
      </c>
      <c r="BH407" s="145">
        <f>IF(U407="sníž. přenesená",P407,0)</f>
        <v>0</v>
      </c>
      <c r="BI407" s="145">
        <f>IF(U407="nulová",P407,0)</f>
        <v>0</v>
      </c>
      <c r="BJ407" s="23" t="s">
        <v>90</v>
      </c>
      <c r="BK407" s="145">
        <f>ROUND(V407*K407,2)</f>
        <v>0</v>
      </c>
      <c r="BL407" s="23" t="s">
        <v>220</v>
      </c>
      <c r="BM407" s="23" t="s">
        <v>645</v>
      </c>
    </row>
    <row r="408" s="9" customFormat="1" ht="29.88" customHeight="1">
      <c r="B408" s="211"/>
      <c r="C408" s="212"/>
      <c r="D408" s="222" t="s">
        <v>133</v>
      </c>
      <c r="E408" s="222"/>
      <c r="F408" s="222"/>
      <c r="G408" s="222"/>
      <c r="H408" s="222"/>
      <c r="I408" s="222"/>
      <c r="J408" s="222"/>
      <c r="K408" s="222"/>
      <c r="L408" s="222"/>
      <c r="M408" s="273">
        <f>BK408</f>
        <v>0</v>
      </c>
      <c r="N408" s="274"/>
      <c r="O408" s="274"/>
      <c r="P408" s="274"/>
      <c r="Q408" s="274"/>
      <c r="R408" s="214"/>
      <c r="T408" s="215"/>
      <c r="U408" s="212"/>
      <c r="V408" s="212"/>
      <c r="W408" s="216">
        <f>SUM(W409:W410)</f>
        <v>0</v>
      </c>
      <c r="X408" s="216">
        <f>SUM(X409:X410)</f>
        <v>0</v>
      </c>
      <c r="Y408" s="212"/>
      <c r="Z408" s="217">
        <f>SUM(Z409:Z410)</f>
        <v>0</v>
      </c>
      <c r="AA408" s="212"/>
      <c r="AB408" s="217">
        <f>SUM(AB409:AB410)</f>
        <v>0.0027899999999999999</v>
      </c>
      <c r="AC408" s="212"/>
      <c r="AD408" s="218">
        <f>SUM(AD409:AD410)</f>
        <v>0</v>
      </c>
      <c r="AR408" s="219" t="s">
        <v>112</v>
      </c>
      <c r="AT408" s="220" t="s">
        <v>81</v>
      </c>
      <c r="AU408" s="220" t="s">
        <v>90</v>
      </c>
      <c r="AY408" s="219" t="s">
        <v>164</v>
      </c>
      <c r="BK408" s="221">
        <f>SUM(BK409:BK410)</f>
        <v>0</v>
      </c>
    </row>
    <row r="409" s="1" customFormat="1" ht="25.5" customHeight="1">
      <c r="B409" s="48"/>
      <c r="C409" s="225" t="s">
        <v>646</v>
      </c>
      <c r="D409" s="225" t="s">
        <v>165</v>
      </c>
      <c r="E409" s="226" t="s">
        <v>647</v>
      </c>
      <c r="F409" s="227" t="s">
        <v>648</v>
      </c>
      <c r="G409" s="227"/>
      <c r="H409" s="227"/>
      <c r="I409" s="227"/>
      <c r="J409" s="228" t="s">
        <v>388</v>
      </c>
      <c r="K409" s="229">
        <v>1</v>
      </c>
      <c r="L409" s="230">
        <v>0</v>
      </c>
      <c r="M409" s="230">
        <v>0</v>
      </c>
      <c r="N409" s="231"/>
      <c r="O409" s="231"/>
      <c r="P409" s="232">
        <f>ROUND(V409*K409,2)</f>
        <v>0</v>
      </c>
      <c r="Q409" s="232"/>
      <c r="R409" s="50"/>
      <c r="T409" s="233" t="s">
        <v>23</v>
      </c>
      <c r="U409" s="58" t="s">
        <v>45</v>
      </c>
      <c r="V409" s="165">
        <f>L409+M409</f>
        <v>0</v>
      </c>
      <c r="W409" s="165">
        <f>ROUND(L409*K409,2)</f>
        <v>0</v>
      </c>
      <c r="X409" s="165">
        <f>ROUND(M409*K409,2)</f>
        <v>0</v>
      </c>
      <c r="Y409" s="49"/>
      <c r="Z409" s="234">
        <f>Y409*K409</f>
        <v>0</v>
      </c>
      <c r="AA409" s="234">
        <v>0.0027899999999999999</v>
      </c>
      <c r="AB409" s="234">
        <f>AA409*K409</f>
        <v>0.0027899999999999999</v>
      </c>
      <c r="AC409" s="234">
        <v>0</v>
      </c>
      <c r="AD409" s="235">
        <f>AC409*K409</f>
        <v>0</v>
      </c>
      <c r="AR409" s="23" t="s">
        <v>220</v>
      </c>
      <c r="AT409" s="23" t="s">
        <v>165</v>
      </c>
      <c r="AU409" s="23" t="s">
        <v>112</v>
      </c>
      <c r="AY409" s="23" t="s">
        <v>164</v>
      </c>
      <c r="BE409" s="145">
        <f>IF(U409="základní",P409,0)</f>
        <v>0</v>
      </c>
      <c r="BF409" s="145">
        <f>IF(U409="snížená",P409,0)</f>
        <v>0</v>
      </c>
      <c r="BG409" s="145">
        <f>IF(U409="zákl. přenesená",P409,0)</f>
        <v>0</v>
      </c>
      <c r="BH409" s="145">
        <f>IF(U409="sníž. přenesená",P409,0)</f>
        <v>0</v>
      </c>
      <c r="BI409" s="145">
        <f>IF(U409="nulová",P409,0)</f>
        <v>0</v>
      </c>
      <c r="BJ409" s="23" t="s">
        <v>90</v>
      </c>
      <c r="BK409" s="145">
        <f>ROUND(V409*K409,2)</f>
        <v>0</v>
      </c>
      <c r="BL409" s="23" t="s">
        <v>220</v>
      </c>
      <c r="BM409" s="23" t="s">
        <v>649</v>
      </c>
    </row>
    <row r="410" s="1" customFormat="1" ht="25.5" customHeight="1">
      <c r="B410" s="48"/>
      <c r="C410" s="225" t="s">
        <v>650</v>
      </c>
      <c r="D410" s="225" t="s">
        <v>165</v>
      </c>
      <c r="E410" s="226" t="s">
        <v>651</v>
      </c>
      <c r="F410" s="227" t="s">
        <v>652</v>
      </c>
      <c r="G410" s="227"/>
      <c r="H410" s="227"/>
      <c r="I410" s="227"/>
      <c r="J410" s="228" t="s">
        <v>198</v>
      </c>
      <c r="K410" s="229">
        <v>0.0030000000000000001</v>
      </c>
      <c r="L410" s="230">
        <v>0</v>
      </c>
      <c r="M410" s="230">
        <v>0</v>
      </c>
      <c r="N410" s="231"/>
      <c r="O410" s="231"/>
      <c r="P410" s="232">
        <f>ROUND(V410*K410,2)</f>
        <v>0</v>
      </c>
      <c r="Q410" s="232"/>
      <c r="R410" s="50"/>
      <c r="T410" s="233" t="s">
        <v>23</v>
      </c>
      <c r="U410" s="58" t="s">
        <v>45</v>
      </c>
      <c r="V410" s="165">
        <f>L410+M410</f>
        <v>0</v>
      </c>
      <c r="W410" s="165">
        <f>ROUND(L410*K410,2)</f>
        <v>0</v>
      </c>
      <c r="X410" s="165">
        <f>ROUND(M410*K410,2)</f>
        <v>0</v>
      </c>
      <c r="Y410" s="49"/>
      <c r="Z410" s="234">
        <f>Y410*K410</f>
        <v>0</v>
      </c>
      <c r="AA410" s="234">
        <v>0</v>
      </c>
      <c r="AB410" s="234">
        <f>AA410*K410</f>
        <v>0</v>
      </c>
      <c r="AC410" s="234">
        <v>0</v>
      </c>
      <c r="AD410" s="235">
        <f>AC410*K410</f>
        <v>0</v>
      </c>
      <c r="AR410" s="23" t="s">
        <v>220</v>
      </c>
      <c r="AT410" s="23" t="s">
        <v>165</v>
      </c>
      <c r="AU410" s="23" t="s">
        <v>112</v>
      </c>
      <c r="AY410" s="23" t="s">
        <v>164</v>
      </c>
      <c r="BE410" s="145">
        <f>IF(U410="základní",P410,0)</f>
        <v>0</v>
      </c>
      <c r="BF410" s="145">
        <f>IF(U410="snížená",P410,0)</f>
        <v>0</v>
      </c>
      <c r="BG410" s="145">
        <f>IF(U410="zákl. přenesená",P410,0)</f>
        <v>0</v>
      </c>
      <c r="BH410" s="145">
        <f>IF(U410="sníž. přenesená",P410,0)</f>
        <v>0</v>
      </c>
      <c r="BI410" s="145">
        <f>IF(U410="nulová",P410,0)</f>
        <v>0</v>
      </c>
      <c r="BJ410" s="23" t="s">
        <v>90</v>
      </c>
      <c r="BK410" s="145">
        <f>ROUND(V410*K410,2)</f>
        <v>0</v>
      </c>
      <c r="BL410" s="23" t="s">
        <v>220</v>
      </c>
      <c r="BM410" s="23" t="s">
        <v>653</v>
      </c>
    </row>
    <row r="411" s="9" customFormat="1" ht="29.88" customHeight="1">
      <c r="B411" s="211"/>
      <c r="C411" s="212"/>
      <c r="D411" s="222" t="s">
        <v>134</v>
      </c>
      <c r="E411" s="222"/>
      <c r="F411" s="222"/>
      <c r="G411" s="222"/>
      <c r="H411" s="222"/>
      <c r="I411" s="222"/>
      <c r="J411" s="222"/>
      <c r="K411" s="222"/>
      <c r="L411" s="222"/>
      <c r="M411" s="273">
        <f>BK411</f>
        <v>0</v>
      </c>
      <c r="N411" s="274"/>
      <c r="O411" s="274"/>
      <c r="P411" s="274"/>
      <c r="Q411" s="274"/>
      <c r="R411" s="214"/>
      <c r="T411" s="215"/>
      <c r="U411" s="212"/>
      <c r="V411" s="212"/>
      <c r="W411" s="216">
        <f>SUM(W412:W462)</f>
        <v>0</v>
      </c>
      <c r="X411" s="216">
        <f>SUM(X412:X462)</f>
        <v>0</v>
      </c>
      <c r="Y411" s="212"/>
      <c r="Z411" s="217">
        <f>SUM(Z412:Z462)</f>
        <v>0</v>
      </c>
      <c r="AA411" s="212"/>
      <c r="AB411" s="217">
        <f>SUM(AB412:AB462)</f>
        <v>0.34043999999999991</v>
      </c>
      <c r="AC411" s="212"/>
      <c r="AD411" s="218">
        <f>SUM(AD412:AD462)</f>
        <v>0</v>
      </c>
      <c r="AR411" s="219" t="s">
        <v>112</v>
      </c>
      <c r="AT411" s="220" t="s">
        <v>81</v>
      </c>
      <c r="AU411" s="220" t="s">
        <v>90</v>
      </c>
      <c r="AY411" s="219" t="s">
        <v>164</v>
      </c>
      <c r="BK411" s="221">
        <f>SUM(BK412:BK462)</f>
        <v>0</v>
      </c>
    </row>
    <row r="412" s="1" customFormat="1" ht="25.5" customHeight="1">
      <c r="B412" s="48"/>
      <c r="C412" s="225" t="s">
        <v>654</v>
      </c>
      <c r="D412" s="225" t="s">
        <v>165</v>
      </c>
      <c r="E412" s="226" t="s">
        <v>655</v>
      </c>
      <c r="F412" s="227" t="s">
        <v>656</v>
      </c>
      <c r="G412" s="227"/>
      <c r="H412" s="227"/>
      <c r="I412" s="227"/>
      <c r="J412" s="228" t="s">
        <v>388</v>
      </c>
      <c r="K412" s="229">
        <v>1</v>
      </c>
      <c r="L412" s="230">
        <v>0</v>
      </c>
      <c r="M412" s="230">
        <v>0</v>
      </c>
      <c r="N412" s="231"/>
      <c r="O412" s="231"/>
      <c r="P412" s="232">
        <f>ROUND(V412*K412,2)</f>
        <v>0</v>
      </c>
      <c r="Q412" s="232"/>
      <c r="R412" s="50"/>
      <c r="T412" s="233" t="s">
        <v>23</v>
      </c>
      <c r="U412" s="58" t="s">
        <v>45</v>
      </c>
      <c r="V412" s="165">
        <f>L412+M412</f>
        <v>0</v>
      </c>
      <c r="W412" s="165">
        <f>ROUND(L412*K412,2)</f>
        <v>0</v>
      </c>
      <c r="X412" s="165">
        <f>ROUND(M412*K412,2)</f>
        <v>0</v>
      </c>
      <c r="Y412" s="49"/>
      <c r="Z412" s="234">
        <f>Y412*K412</f>
        <v>0</v>
      </c>
      <c r="AA412" s="234">
        <v>0.00382</v>
      </c>
      <c r="AB412" s="234">
        <f>AA412*K412</f>
        <v>0.00382</v>
      </c>
      <c r="AC412" s="234">
        <v>0</v>
      </c>
      <c r="AD412" s="235">
        <f>AC412*K412</f>
        <v>0</v>
      </c>
      <c r="AR412" s="23" t="s">
        <v>220</v>
      </c>
      <c r="AT412" s="23" t="s">
        <v>165</v>
      </c>
      <c r="AU412" s="23" t="s">
        <v>112</v>
      </c>
      <c r="AY412" s="23" t="s">
        <v>164</v>
      </c>
      <c r="BE412" s="145">
        <f>IF(U412="základní",P412,0)</f>
        <v>0</v>
      </c>
      <c r="BF412" s="145">
        <f>IF(U412="snížená",P412,0)</f>
        <v>0</v>
      </c>
      <c r="BG412" s="145">
        <f>IF(U412="zákl. přenesená",P412,0)</f>
        <v>0</v>
      </c>
      <c r="BH412" s="145">
        <f>IF(U412="sníž. přenesená",P412,0)</f>
        <v>0</v>
      </c>
      <c r="BI412" s="145">
        <f>IF(U412="nulová",P412,0)</f>
        <v>0</v>
      </c>
      <c r="BJ412" s="23" t="s">
        <v>90</v>
      </c>
      <c r="BK412" s="145">
        <f>ROUND(V412*K412,2)</f>
        <v>0</v>
      </c>
      <c r="BL412" s="23" t="s">
        <v>220</v>
      </c>
      <c r="BM412" s="23" t="s">
        <v>657</v>
      </c>
    </row>
    <row r="413" s="1" customFormat="1" ht="25.5" customHeight="1">
      <c r="B413" s="48"/>
      <c r="C413" s="225" t="s">
        <v>658</v>
      </c>
      <c r="D413" s="225" t="s">
        <v>165</v>
      </c>
      <c r="E413" s="226" t="s">
        <v>659</v>
      </c>
      <c r="F413" s="227" t="s">
        <v>660</v>
      </c>
      <c r="G413" s="227"/>
      <c r="H413" s="227"/>
      <c r="I413" s="227"/>
      <c r="J413" s="228" t="s">
        <v>388</v>
      </c>
      <c r="K413" s="229">
        <v>3</v>
      </c>
      <c r="L413" s="230">
        <v>0</v>
      </c>
      <c r="M413" s="230">
        <v>0</v>
      </c>
      <c r="N413" s="231"/>
      <c r="O413" s="231"/>
      <c r="P413" s="232">
        <f>ROUND(V413*K413,2)</f>
        <v>0</v>
      </c>
      <c r="Q413" s="232"/>
      <c r="R413" s="50"/>
      <c r="T413" s="233" t="s">
        <v>23</v>
      </c>
      <c r="U413" s="58" t="s">
        <v>45</v>
      </c>
      <c r="V413" s="165">
        <f>L413+M413</f>
        <v>0</v>
      </c>
      <c r="W413" s="165">
        <f>ROUND(L413*K413,2)</f>
        <v>0</v>
      </c>
      <c r="X413" s="165">
        <f>ROUND(M413*K413,2)</f>
        <v>0</v>
      </c>
      <c r="Y413" s="49"/>
      <c r="Z413" s="234">
        <f>Y413*K413</f>
        <v>0</v>
      </c>
      <c r="AA413" s="234">
        <v>0.016920000000000001</v>
      </c>
      <c r="AB413" s="234">
        <f>AA413*K413</f>
        <v>0.05076</v>
      </c>
      <c r="AC413" s="234">
        <v>0</v>
      </c>
      <c r="AD413" s="235">
        <f>AC413*K413</f>
        <v>0</v>
      </c>
      <c r="AR413" s="23" t="s">
        <v>220</v>
      </c>
      <c r="AT413" s="23" t="s">
        <v>165</v>
      </c>
      <c r="AU413" s="23" t="s">
        <v>112</v>
      </c>
      <c r="AY413" s="23" t="s">
        <v>164</v>
      </c>
      <c r="BE413" s="145">
        <f>IF(U413="základní",P413,0)</f>
        <v>0</v>
      </c>
      <c r="BF413" s="145">
        <f>IF(U413="snížená",P413,0)</f>
        <v>0</v>
      </c>
      <c r="BG413" s="145">
        <f>IF(U413="zákl. přenesená",P413,0)</f>
        <v>0</v>
      </c>
      <c r="BH413" s="145">
        <f>IF(U413="sníž. přenesená",P413,0)</f>
        <v>0</v>
      </c>
      <c r="BI413" s="145">
        <f>IF(U413="nulová",P413,0)</f>
        <v>0</v>
      </c>
      <c r="BJ413" s="23" t="s">
        <v>90</v>
      </c>
      <c r="BK413" s="145">
        <f>ROUND(V413*K413,2)</f>
        <v>0</v>
      </c>
      <c r="BL413" s="23" t="s">
        <v>220</v>
      </c>
      <c r="BM413" s="23" t="s">
        <v>661</v>
      </c>
    </row>
    <row r="414" s="1" customFormat="1" ht="25.5" customHeight="1">
      <c r="B414" s="48"/>
      <c r="C414" s="225" t="s">
        <v>662</v>
      </c>
      <c r="D414" s="225" t="s">
        <v>165</v>
      </c>
      <c r="E414" s="226" t="s">
        <v>663</v>
      </c>
      <c r="F414" s="227" t="s">
        <v>664</v>
      </c>
      <c r="G414" s="227"/>
      <c r="H414" s="227"/>
      <c r="I414" s="227"/>
      <c r="J414" s="228" t="s">
        <v>388</v>
      </c>
      <c r="K414" s="229">
        <v>2</v>
      </c>
      <c r="L414" s="230">
        <v>0</v>
      </c>
      <c r="M414" s="230">
        <v>0</v>
      </c>
      <c r="N414" s="231"/>
      <c r="O414" s="231"/>
      <c r="P414" s="232">
        <f>ROUND(V414*K414,2)</f>
        <v>0</v>
      </c>
      <c r="Q414" s="232"/>
      <c r="R414" s="50"/>
      <c r="T414" s="233" t="s">
        <v>23</v>
      </c>
      <c r="U414" s="58" t="s">
        <v>45</v>
      </c>
      <c r="V414" s="165">
        <f>L414+M414</f>
        <v>0</v>
      </c>
      <c r="W414" s="165">
        <f>ROUND(L414*K414,2)</f>
        <v>0</v>
      </c>
      <c r="X414" s="165">
        <f>ROUND(M414*K414,2)</f>
        <v>0</v>
      </c>
      <c r="Y414" s="49"/>
      <c r="Z414" s="234">
        <f>Y414*K414</f>
        <v>0</v>
      </c>
      <c r="AA414" s="234">
        <v>0.024119999999999999</v>
      </c>
      <c r="AB414" s="234">
        <f>AA414*K414</f>
        <v>0.048239999999999998</v>
      </c>
      <c r="AC414" s="234">
        <v>0</v>
      </c>
      <c r="AD414" s="235">
        <f>AC414*K414</f>
        <v>0</v>
      </c>
      <c r="AR414" s="23" t="s">
        <v>220</v>
      </c>
      <c r="AT414" s="23" t="s">
        <v>165</v>
      </c>
      <c r="AU414" s="23" t="s">
        <v>112</v>
      </c>
      <c r="AY414" s="23" t="s">
        <v>164</v>
      </c>
      <c r="BE414" s="145">
        <f>IF(U414="základní",P414,0)</f>
        <v>0</v>
      </c>
      <c r="BF414" s="145">
        <f>IF(U414="snížená",P414,0)</f>
        <v>0</v>
      </c>
      <c r="BG414" s="145">
        <f>IF(U414="zákl. přenesená",P414,0)</f>
        <v>0</v>
      </c>
      <c r="BH414" s="145">
        <f>IF(U414="sníž. přenesená",P414,0)</f>
        <v>0</v>
      </c>
      <c r="BI414" s="145">
        <f>IF(U414="nulová",P414,0)</f>
        <v>0</v>
      </c>
      <c r="BJ414" s="23" t="s">
        <v>90</v>
      </c>
      <c r="BK414" s="145">
        <f>ROUND(V414*K414,2)</f>
        <v>0</v>
      </c>
      <c r="BL414" s="23" t="s">
        <v>220</v>
      </c>
      <c r="BM414" s="23" t="s">
        <v>665</v>
      </c>
    </row>
    <row r="415" s="10" customFormat="1" ht="25.5" customHeight="1">
      <c r="B415" s="236"/>
      <c r="C415" s="237"/>
      <c r="D415" s="237"/>
      <c r="E415" s="238" t="s">
        <v>23</v>
      </c>
      <c r="F415" s="239" t="s">
        <v>666</v>
      </c>
      <c r="G415" s="240"/>
      <c r="H415" s="240"/>
      <c r="I415" s="240"/>
      <c r="J415" s="237"/>
      <c r="K415" s="238" t="s">
        <v>23</v>
      </c>
      <c r="L415" s="237"/>
      <c r="M415" s="237"/>
      <c r="N415" s="237"/>
      <c r="O415" s="237"/>
      <c r="P415" s="237"/>
      <c r="Q415" s="237"/>
      <c r="R415" s="241"/>
      <c r="T415" s="242"/>
      <c r="U415" s="237"/>
      <c r="V415" s="237"/>
      <c r="W415" s="237"/>
      <c r="X415" s="237"/>
      <c r="Y415" s="237"/>
      <c r="Z415" s="237"/>
      <c r="AA415" s="237"/>
      <c r="AB415" s="237"/>
      <c r="AC415" s="237"/>
      <c r="AD415" s="243"/>
      <c r="AT415" s="244" t="s">
        <v>172</v>
      </c>
      <c r="AU415" s="244" t="s">
        <v>112</v>
      </c>
      <c r="AV415" s="10" t="s">
        <v>90</v>
      </c>
      <c r="AW415" s="10" t="s">
        <v>7</v>
      </c>
      <c r="AX415" s="10" t="s">
        <v>82</v>
      </c>
      <c r="AY415" s="244" t="s">
        <v>164</v>
      </c>
    </row>
    <row r="416" s="11" customFormat="1" ht="16.5" customHeight="1">
      <c r="B416" s="246"/>
      <c r="C416" s="247"/>
      <c r="D416" s="247"/>
      <c r="E416" s="248" t="s">
        <v>23</v>
      </c>
      <c r="F416" s="249" t="s">
        <v>112</v>
      </c>
      <c r="G416" s="247"/>
      <c r="H416" s="247"/>
      <c r="I416" s="247"/>
      <c r="J416" s="247"/>
      <c r="K416" s="250">
        <v>2</v>
      </c>
      <c r="L416" s="247"/>
      <c r="M416" s="247"/>
      <c r="N416" s="247"/>
      <c r="O416" s="247"/>
      <c r="P416" s="247"/>
      <c r="Q416" s="247"/>
      <c r="R416" s="251"/>
      <c r="T416" s="252"/>
      <c r="U416" s="247"/>
      <c r="V416" s="247"/>
      <c r="W416" s="247"/>
      <c r="X416" s="247"/>
      <c r="Y416" s="247"/>
      <c r="Z416" s="247"/>
      <c r="AA416" s="247"/>
      <c r="AB416" s="247"/>
      <c r="AC416" s="247"/>
      <c r="AD416" s="253"/>
      <c r="AT416" s="254" t="s">
        <v>172</v>
      </c>
      <c r="AU416" s="254" t="s">
        <v>112</v>
      </c>
      <c r="AV416" s="11" t="s">
        <v>112</v>
      </c>
      <c r="AW416" s="11" t="s">
        <v>7</v>
      </c>
      <c r="AX416" s="11" t="s">
        <v>82</v>
      </c>
      <c r="AY416" s="254" t="s">
        <v>164</v>
      </c>
    </row>
    <row r="417" s="1" customFormat="1" ht="25.5" customHeight="1">
      <c r="B417" s="48"/>
      <c r="C417" s="225" t="s">
        <v>667</v>
      </c>
      <c r="D417" s="225" t="s">
        <v>165</v>
      </c>
      <c r="E417" s="226" t="s">
        <v>668</v>
      </c>
      <c r="F417" s="227" t="s">
        <v>669</v>
      </c>
      <c r="G417" s="227"/>
      <c r="H417" s="227"/>
      <c r="I417" s="227"/>
      <c r="J417" s="228" t="s">
        <v>388</v>
      </c>
      <c r="K417" s="229">
        <v>3</v>
      </c>
      <c r="L417" s="230">
        <v>0</v>
      </c>
      <c r="M417" s="230">
        <v>0</v>
      </c>
      <c r="N417" s="231"/>
      <c r="O417" s="231"/>
      <c r="P417" s="232">
        <f>ROUND(V417*K417,2)</f>
        <v>0</v>
      </c>
      <c r="Q417" s="232"/>
      <c r="R417" s="50"/>
      <c r="T417" s="233" t="s">
        <v>23</v>
      </c>
      <c r="U417" s="58" t="s">
        <v>45</v>
      </c>
      <c r="V417" s="165">
        <f>L417+M417</f>
        <v>0</v>
      </c>
      <c r="W417" s="165">
        <f>ROUND(L417*K417,2)</f>
        <v>0</v>
      </c>
      <c r="X417" s="165">
        <f>ROUND(M417*K417,2)</f>
        <v>0</v>
      </c>
      <c r="Y417" s="49"/>
      <c r="Z417" s="234">
        <f>Y417*K417</f>
        <v>0</v>
      </c>
      <c r="AA417" s="234">
        <v>0.010580000000000001</v>
      </c>
      <c r="AB417" s="234">
        <f>AA417*K417</f>
        <v>0.031740000000000004</v>
      </c>
      <c r="AC417" s="234">
        <v>0</v>
      </c>
      <c r="AD417" s="235">
        <f>AC417*K417</f>
        <v>0</v>
      </c>
      <c r="AR417" s="23" t="s">
        <v>220</v>
      </c>
      <c r="AT417" s="23" t="s">
        <v>165</v>
      </c>
      <c r="AU417" s="23" t="s">
        <v>112</v>
      </c>
      <c r="AY417" s="23" t="s">
        <v>164</v>
      </c>
      <c r="BE417" s="145">
        <f>IF(U417="základní",P417,0)</f>
        <v>0</v>
      </c>
      <c r="BF417" s="145">
        <f>IF(U417="snížená",P417,0)</f>
        <v>0</v>
      </c>
      <c r="BG417" s="145">
        <f>IF(U417="zákl. přenesená",P417,0)</f>
        <v>0</v>
      </c>
      <c r="BH417" s="145">
        <f>IF(U417="sníž. přenesená",P417,0)</f>
        <v>0</v>
      </c>
      <c r="BI417" s="145">
        <f>IF(U417="nulová",P417,0)</f>
        <v>0</v>
      </c>
      <c r="BJ417" s="23" t="s">
        <v>90</v>
      </c>
      <c r="BK417" s="145">
        <f>ROUND(V417*K417,2)</f>
        <v>0</v>
      </c>
      <c r="BL417" s="23" t="s">
        <v>220</v>
      </c>
      <c r="BM417" s="23" t="s">
        <v>670</v>
      </c>
    </row>
    <row r="418" s="1" customFormat="1" ht="25.5" customHeight="1">
      <c r="B418" s="48"/>
      <c r="C418" s="225" t="s">
        <v>671</v>
      </c>
      <c r="D418" s="225" t="s">
        <v>165</v>
      </c>
      <c r="E418" s="226" t="s">
        <v>672</v>
      </c>
      <c r="F418" s="227" t="s">
        <v>673</v>
      </c>
      <c r="G418" s="227"/>
      <c r="H418" s="227"/>
      <c r="I418" s="227"/>
      <c r="J418" s="228" t="s">
        <v>388</v>
      </c>
      <c r="K418" s="229">
        <v>4</v>
      </c>
      <c r="L418" s="230">
        <v>0</v>
      </c>
      <c r="M418" s="230">
        <v>0</v>
      </c>
      <c r="N418" s="231"/>
      <c r="O418" s="231"/>
      <c r="P418" s="232">
        <f>ROUND(V418*K418,2)</f>
        <v>0</v>
      </c>
      <c r="Q418" s="232"/>
      <c r="R418" s="50"/>
      <c r="T418" s="233" t="s">
        <v>23</v>
      </c>
      <c r="U418" s="58" t="s">
        <v>45</v>
      </c>
      <c r="V418" s="165">
        <f>L418+M418</f>
        <v>0</v>
      </c>
      <c r="W418" s="165">
        <f>ROUND(L418*K418,2)</f>
        <v>0</v>
      </c>
      <c r="X418" s="165">
        <f>ROUND(M418*K418,2)</f>
        <v>0</v>
      </c>
      <c r="Y418" s="49"/>
      <c r="Z418" s="234">
        <f>Y418*K418</f>
        <v>0</v>
      </c>
      <c r="AA418" s="234">
        <v>0.01525</v>
      </c>
      <c r="AB418" s="234">
        <f>AA418*K418</f>
        <v>0.060999999999999999</v>
      </c>
      <c r="AC418" s="234">
        <v>0</v>
      </c>
      <c r="AD418" s="235">
        <f>AC418*K418</f>
        <v>0</v>
      </c>
      <c r="AR418" s="23" t="s">
        <v>220</v>
      </c>
      <c r="AT418" s="23" t="s">
        <v>165</v>
      </c>
      <c r="AU418" s="23" t="s">
        <v>112</v>
      </c>
      <c r="AY418" s="23" t="s">
        <v>164</v>
      </c>
      <c r="BE418" s="145">
        <f>IF(U418="základní",P418,0)</f>
        <v>0</v>
      </c>
      <c r="BF418" s="145">
        <f>IF(U418="snížená",P418,0)</f>
        <v>0</v>
      </c>
      <c r="BG418" s="145">
        <f>IF(U418="zákl. přenesená",P418,0)</f>
        <v>0</v>
      </c>
      <c r="BH418" s="145">
        <f>IF(U418="sníž. přenesená",P418,0)</f>
        <v>0</v>
      </c>
      <c r="BI418" s="145">
        <f>IF(U418="nulová",P418,0)</f>
        <v>0</v>
      </c>
      <c r="BJ418" s="23" t="s">
        <v>90</v>
      </c>
      <c r="BK418" s="145">
        <f>ROUND(V418*K418,2)</f>
        <v>0</v>
      </c>
      <c r="BL418" s="23" t="s">
        <v>220</v>
      </c>
      <c r="BM418" s="23" t="s">
        <v>674</v>
      </c>
    </row>
    <row r="419" s="1" customFormat="1" ht="25.5" customHeight="1">
      <c r="B419" s="48"/>
      <c r="C419" s="225" t="s">
        <v>675</v>
      </c>
      <c r="D419" s="225" t="s">
        <v>165</v>
      </c>
      <c r="E419" s="226" t="s">
        <v>676</v>
      </c>
      <c r="F419" s="227" t="s">
        <v>677</v>
      </c>
      <c r="G419" s="227"/>
      <c r="H419" s="227"/>
      <c r="I419" s="227"/>
      <c r="J419" s="228" t="s">
        <v>388</v>
      </c>
      <c r="K419" s="229">
        <v>4</v>
      </c>
      <c r="L419" s="230">
        <v>0</v>
      </c>
      <c r="M419" s="230">
        <v>0</v>
      </c>
      <c r="N419" s="231"/>
      <c r="O419" s="231"/>
      <c r="P419" s="232">
        <f>ROUND(V419*K419,2)</f>
        <v>0</v>
      </c>
      <c r="Q419" s="232"/>
      <c r="R419" s="50"/>
      <c r="T419" s="233" t="s">
        <v>23</v>
      </c>
      <c r="U419" s="58" t="s">
        <v>45</v>
      </c>
      <c r="V419" s="165">
        <f>L419+M419</f>
        <v>0</v>
      </c>
      <c r="W419" s="165">
        <f>ROUND(L419*K419,2)</f>
        <v>0</v>
      </c>
      <c r="X419" s="165">
        <f>ROUND(M419*K419,2)</f>
        <v>0</v>
      </c>
      <c r="Y419" s="49"/>
      <c r="Z419" s="234">
        <f>Y419*K419</f>
        <v>0</v>
      </c>
      <c r="AA419" s="234">
        <v>0.00975</v>
      </c>
      <c r="AB419" s="234">
        <f>AA419*K419</f>
        <v>0.039</v>
      </c>
      <c r="AC419" s="234">
        <v>0</v>
      </c>
      <c r="AD419" s="235">
        <f>AC419*K419</f>
        <v>0</v>
      </c>
      <c r="AR419" s="23" t="s">
        <v>220</v>
      </c>
      <c r="AT419" s="23" t="s">
        <v>165</v>
      </c>
      <c r="AU419" s="23" t="s">
        <v>112</v>
      </c>
      <c r="AY419" s="23" t="s">
        <v>164</v>
      </c>
      <c r="BE419" s="145">
        <f>IF(U419="základní",P419,0)</f>
        <v>0</v>
      </c>
      <c r="BF419" s="145">
        <f>IF(U419="snížená",P419,0)</f>
        <v>0</v>
      </c>
      <c r="BG419" s="145">
        <f>IF(U419="zákl. přenesená",P419,0)</f>
        <v>0</v>
      </c>
      <c r="BH419" s="145">
        <f>IF(U419="sníž. přenesená",P419,0)</f>
        <v>0</v>
      </c>
      <c r="BI419" s="145">
        <f>IF(U419="nulová",P419,0)</f>
        <v>0</v>
      </c>
      <c r="BJ419" s="23" t="s">
        <v>90</v>
      </c>
      <c r="BK419" s="145">
        <f>ROUND(V419*K419,2)</f>
        <v>0</v>
      </c>
      <c r="BL419" s="23" t="s">
        <v>220</v>
      </c>
      <c r="BM419" s="23" t="s">
        <v>678</v>
      </c>
    </row>
    <row r="420" s="1" customFormat="1" ht="25.5" customHeight="1">
      <c r="B420" s="48"/>
      <c r="C420" s="225" t="s">
        <v>679</v>
      </c>
      <c r="D420" s="225" t="s">
        <v>165</v>
      </c>
      <c r="E420" s="226" t="s">
        <v>680</v>
      </c>
      <c r="F420" s="227" t="s">
        <v>681</v>
      </c>
      <c r="G420" s="227"/>
      <c r="H420" s="227"/>
      <c r="I420" s="227"/>
      <c r="J420" s="228" t="s">
        <v>388</v>
      </c>
      <c r="K420" s="229">
        <v>2</v>
      </c>
      <c r="L420" s="230">
        <v>0</v>
      </c>
      <c r="M420" s="230">
        <v>0</v>
      </c>
      <c r="N420" s="231"/>
      <c r="O420" s="231"/>
      <c r="P420" s="232">
        <f>ROUND(V420*K420,2)</f>
        <v>0</v>
      </c>
      <c r="Q420" s="232"/>
      <c r="R420" s="50"/>
      <c r="T420" s="233" t="s">
        <v>23</v>
      </c>
      <c r="U420" s="58" t="s">
        <v>45</v>
      </c>
      <c r="V420" s="165">
        <f>L420+M420</f>
        <v>0</v>
      </c>
      <c r="W420" s="165">
        <f>ROUND(L420*K420,2)</f>
        <v>0</v>
      </c>
      <c r="X420" s="165">
        <f>ROUND(M420*K420,2)</f>
        <v>0</v>
      </c>
      <c r="Y420" s="49"/>
      <c r="Z420" s="234">
        <f>Y420*K420</f>
        <v>0</v>
      </c>
      <c r="AA420" s="234">
        <v>0.01528</v>
      </c>
      <c r="AB420" s="234">
        <f>AA420*K420</f>
        <v>0.03056</v>
      </c>
      <c r="AC420" s="234">
        <v>0</v>
      </c>
      <c r="AD420" s="235">
        <f>AC420*K420</f>
        <v>0</v>
      </c>
      <c r="AR420" s="23" t="s">
        <v>220</v>
      </c>
      <c r="AT420" s="23" t="s">
        <v>165</v>
      </c>
      <c r="AU420" s="23" t="s">
        <v>112</v>
      </c>
      <c r="AY420" s="23" t="s">
        <v>164</v>
      </c>
      <c r="BE420" s="145">
        <f>IF(U420="základní",P420,0)</f>
        <v>0</v>
      </c>
      <c r="BF420" s="145">
        <f>IF(U420="snížená",P420,0)</f>
        <v>0</v>
      </c>
      <c r="BG420" s="145">
        <f>IF(U420="zákl. přenesená",P420,0)</f>
        <v>0</v>
      </c>
      <c r="BH420" s="145">
        <f>IF(U420="sníž. přenesená",P420,0)</f>
        <v>0</v>
      </c>
      <c r="BI420" s="145">
        <f>IF(U420="nulová",P420,0)</f>
        <v>0</v>
      </c>
      <c r="BJ420" s="23" t="s">
        <v>90</v>
      </c>
      <c r="BK420" s="145">
        <f>ROUND(V420*K420,2)</f>
        <v>0</v>
      </c>
      <c r="BL420" s="23" t="s">
        <v>220</v>
      </c>
      <c r="BM420" s="23" t="s">
        <v>682</v>
      </c>
    </row>
    <row r="421" s="1" customFormat="1" ht="38.25" customHeight="1">
      <c r="B421" s="48"/>
      <c r="C421" s="225" t="s">
        <v>683</v>
      </c>
      <c r="D421" s="225" t="s">
        <v>165</v>
      </c>
      <c r="E421" s="226" t="s">
        <v>684</v>
      </c>
      <c r="F421" s="227" t="s">
        <v>685</v>
      </c>
      <c r="G421" s="227"/>
      <c r="H421" s="227"/>
      <c r="I421" s="227"/>
      <c r="J421" s="228" t="s">
        <v>388</v>
      </c>
      <c r="K421" s="229">
        <v>2</v>
      </c>
      <c r="L421" s="230">
        <v>0</v>
      </c>
      <c r="M421" s="230">
        <v>0</v>
      </c>
      <c r="N421" s="231"/>
      <c r="O421" s="231"/>
      <c r="P421" s="232">
        <f>ROUND(V421*K421,2)</f>
        <v>0</v>
      </c>
      <c r="Q421" s="232"/>
      <c r="R421" s="50"/>
      <c r="T421" s="233" t="s">
        <v>23</v>
      </c>
      <c r="U421" s="58" t="s">
        <v>45</v>
      </c>
      <c r="V421" s="165">
        <f>L421+M421</f>
        <v>0</v>
      </c>
      <c r="W421" s="165">
        <f>ROUND(L421*K421,2)</f>
        <v>0</v>
      </c>
      <c r="X421" s="165">
        <f>ROUND(M421*K421,2)</f>
        <v>0</v>
      </c>
      <c r="Y421" s="49"/>
      <c r="Z421" s="234">
        <f>Y421*K421</f>
        <v>0</v>
      </c>
      <c r="AA421" s="234">
        <v>0.013259999999999999</v>
      </c>
      <c r="AB421" s="234">
        <f>AA421*K421</f>
        <v>0.026519999999999998</v>
      </c>
      <c r="AC421" s="234">
        <v>0</v>
      </c>
      <c r="AD421" s="235">
        <f>AC421*K421</f>
        <v>0</v>
      </c>
      <c r="AR421" s="23" t="s">
        <v>220</v>
      </c>
      <c r="AT421" s="23" t="s">
        <v>165</v>
      </c>
      <c r="AU421" s="23" t="s">
        <v>112</v>
      </c>
      <c r="AY421" s="23" t="s">
        <v>164</v>
      </c>
      <c r="BE421" s="145">
        <f>IF(U421="základní",P421,0)</f>
        <v>0</v>
      </c>
      <c r="BF421" s="145">
        <f>IF(U421="snížená",P421,0)</f>
        <v>0</v>
      </c>
      <c r="BG421" s="145">
        <f>IF(U421="zákl. přenesená",P421,0)</f>
        <v>0</v>
      </c>
      <c r="BH421" s="145">
        <f>IF(U421="sníž. přenesená",P421,0)</f>
        <v>0</v>
      </c>
      <c r="BI421" s="145">
        <f>IF(U421="nulová",P421,0)</f>
        <v>0</v>
      </c>
      <c r="BJ421" s="23" t="s">
        <v>90</v>
      </c>
      <c r="BK421" s="145">
        <f>ROUND(V421*K421,2)</f>
        <v>0</v>
      </c>
      <c r="BL421" s="23" t="s">
        <v>220</v>
      </c>
      <c r="BM421" s="23" t="s">
        <v>686</v>
      </c>
    </row>
    <row r="422" s="1" customFormat="1" ht="25.5" customHeight="1">
      <c r="B422" s="48"/>
      <c r="C422" s="225" t="s">
        <v>687</v>
      </c>
      <c r="D422" s="225" t="s">
        <v>165</v>
      </c>
      <c r="E422" s="226" t="s">
        <v>688</v>
      </c>
      <c r="F422" s="227" t="s">
        <v>689</v>
      </c>
      <c r="G422" s="227"/>
      <c r="H422" s="227"/>
      <c r="I422" s="227"/>
      <c r="J422" s="228" t="s">
        <v>388</v>
      </c>
      <c r="K422" s="229">
        <v>2</v>
      </c>
      <c r="L422" s="230">
        <v>0</v>
      </c>
      <c r="M422" s="230">
        <v>0</v>
      </c>
      <c r="N422" s="231"/>
      <c r="O422" s="231"/>
      <c r="P422" s="232">
        <f>ROUND(V422*K422,2)</f>
        <v>0</v>
      </c>
      <c r="Q422" s="232"/>
      <c r="R422" s="50"/>
      <c r="T422" s="233" t="s">
        <v>23</v>
      </c>
      <c r="U422" s="58" t="s">
        <v>45</v>
      </c>
      <c r="V422" s="165">
        <f>L422+M422</f>
        <v>0</v>
      </c>
      <c r="W422" s="165">
        <f>ROUND(L422*K422,2)</f>
        <v>0</v>
      </c>
      <c r="X422" s="165">
        <f>ROUND(M422*K422,2)</f>
        <v>0</v>
      </c>
      <c r="Y422" s="49"/>
      <c r="Z422" s="234">
        <f>Y422*K422</f>
        <v>0</v>
      </c>
      <c r="AA422" s="234">
        <v>0.00080000000000000004</v>
      </c>
      <c r="AB422" s="234">
        <f>AA422*K422</f>
        <v>0.0016000000000000001</v>
      </c>
      <c r="AC422" s="234">
        <v>0</v>
      </c>
      <c r="AD422" s="235">
        <f>AC422*K422</f>
        <v>0</v>
      </c>
      <c r="AR422" s="23" t="s">
        <v>220</v>
      </c>
      <c r="AT422" s="23" t="s">
        <v>165</v>
      </c>
      <c r="AU422" s="23" t="s">
        <v>112</v>
      </c>
      <c r="AY422" s="23" t="s">
        <v>164</v>
      </c>
      <c r="BE422" s="145">
        <f>IF(U422="základní",P422,0)</f>
        <v>0</v>
      </c>
      <c r="BF422" s="145">
        <f>IF(U422="snížená",P422,0)</f>
        <v>0</v>
      </c>
      <c r="BG422" s="145">
        <f>IF(U422="zákl. přenesená",P422,0)</f>
        <v>0</v>
      </c>
      <c r="BH422" s="145">
        <f>IF(U422="sníž. přenesená",P422,0)</f>
        <v>0</v>
      </c>
      <c r="BI422" s="145">
        <f>IF(U422="nulová",P422,0)</f>
        <v>0</v>
      </c>
      <c r="BJ422" s="23" t="s">
        <v>90</v>
      </c>
      <c r="BK422" s="145">
        <f>ROUND(V422*K422,2)</f>
        <v>0</v>
      </c>
      <c r="BL422" s="23" t="s">
        <v>220</v>
      </c>
      <c r="BM422" s="23" t="s">
        <v>690</v>
      </c>
    </row>
    <row r="423" s="1" customFormat="1" ht="25.5" customHeight="1">
      <c r="B423" s="48"/>
      <c r="C423" s="225" t="s">
        <v>691</v>
      </c>
      <c r="D423" s="225" t="s">
        <v>165</v>
      </c>
      <c r="E423" s="226" t="s">
        <v>692</v>
      </c>
      <c r="F423" s="227" t="s">
        <v>693</v>
      </c>
      <c r="G423" s="227"/>
      <c r="H423" s="227"/>
      <c r="I423" s="227"/>
      <c r="J423" s="228" t="s">
        <v>388</v>
      </c>
      <c r="K423" s="229">
        <v>2</v>
      </c>
      <c r="L423" s="230">
        <v>0</v>
      </c>
      <c r="M423" s="230">
        <v>0</v>
      </c>
      <c r="N423" s="231"/>
      <c r="O423" s="231"/>
      <c r="P423" s="232">
        <f>ROUND(V423*K423,2)</f>
        <v>0</v>
      </c>
      <c r="Q423" s="232"/>
      <c r="R423" s="50"/>
      <c r="T423" s="233" t="s">
        <v>23</v>
      </c>
      <c r="U423" s="58" t="s">
        <v>45</v>
      </c>
      <c r="V423" s="165">
        <f>L423+M423</f>
        <v>0</v>
      </c>
      <c r="W423" s="165">
        <f>ROUND(L423*K423,2)</f>
        <v>0</v>
      </c>
      <c r="X423" s="165">
        <f>ROUND(M423*K423,2)</f>
        <v>0</v>
      </c>
      <c r="Y423" s="49"/>
      <c r="Z423" s="234">
        <f>Y423*K423</f>
        <v>0</v>
      </c>
      <c r="AA423" s="234">
        <v>0.00084999999999999995</v>
      </c>
      <c r="AB423" s="234">
        <f>AA423*K423</f>
        <v>0.0016999999999999999</v>
      </c>
      <c r="AC423" s="234">
        <v>0</v>
      </c>
      <c r="AD423" s="235">
        <f>AC423*K423</f>
        <v>0</v>
      </c>
      <c r="AR423" s="23" t="s">
        <v>220</v>
      </c>
      <c r="AT423" s="23" t="s">
        <v>165</v>
      </c>
      <c r="AU423" s="23" t="s">
        <v>112</v>
      </c>
      <c r="AY423" s="23" t="s">
        <v>164</v>
      </c>
      <c r="BE423" s="145">
        <f>IF(U423="základní",P423,0)</f>
        <v>0</v>
      </c>
      <c r="BF423" s="145">
        <f>IF(U423="snížená",P423,0)</f>
        <v>0</v>
      </c>
      <c r="BG423" s="145">
        <f>IF(U423="zákl. přenesená",P423,0)</f>
        <v>0</v>
      </c>
      <c r="BH423" s="145">
        <f>IF(U423="sníž. přenesená",P423,0)</f>
        <v>0</v>
      </c>
      <c r="BI423" s="145">
        <f>IF(U423="nulová",P423,0)</f>
        <v>0</v>
      </c>
      <c r="BJ423" s="23" t="s">
        <v>90</v>
      </c>
      <c r="BK423" s="145">
        <f>ROUND(V423*K423,2)</f>
        <v>0</v>
      </c>
      <c r="BL423" s="23" t="s">
        <v>220</v>
      </c>
      <c r="BM423" s="23" t="s">
        <v>694</v>
      </c>
    </row>
    <row r="424" s="1" customFormat="1" ht="38.25" customHeight="1">
      <c r="B424" s="48"/>
      <c r="C424" s="225" t="s">
        <v>695</v>
      </c>
      <c r="D424" s="225" t="s">
        <v>165</v>
      </c>
      <c r="E424" s="226" t="s">
        <v>696</v>
      </c>
      <c r="F424" s="227" t="s">
        <v>697</v>
      </c>
      <c r="G424" s="227"/>
      <c r="H424" s="227"/>
      <c r="I424" s="227"/>
      <c r="J424" s="228" t="s">
        <v>388</v>
      </c>
      <c r="K424" s="229">
        <v>2</v>
      </c>
      <c r="L424" s="230">
        <v>0</v>
      </c>
      <c r="M424" s="230">
        <v>0</v>
      </c>
      <c r="N424" s="231"/>
      <c r="O424" s="231"/>
      <c r="P424" s="232">
        <f>ROUND(V424*K424,2)</f>
        <v>0</v>
      </c>
      <c r="Q424" s="232"/>
      <c r="R424" s="50"/>
      <c r="T424" s="233" t="s">
        <v>23</v>
      </c>
      <c r="U424" s="58" t="s">
        <v>45</v>
      </c>
      <c r="V424" s="165">
        <f>L424+M424</f>
        <v>0</v>
      </c>
      <c r="W424" s="165">
        <f>ROUND(L424*K424,2)</f>
        <v>0</v>
      </c>
      <c r="X424" s="165">
        <f>ROUND(M424*K424,2)</f>
        <v>0</v>
      </c>
      <c r="Y424" s="49"/>
      <c r="Z424" s="234">
        <f>Y424*K424</f>
        <v>0</v>
      </c>
      <c r="AA424" s="234">
        <v>0.00084999999999999995</v>
      </c>
      <c r="AB424" s="234">
        <f>AA424*K424</f>
        <v>0.0016999999999999999</v>
      </c>
      <c r="AC424" s="234">
        <v>0</v>
      </c>
      <c r="AD424" s="235">
        <f>AC424*K424</f>
        <v>0</v>
      </c>
      <c r="AR424" s="23" t="s">
        <v>220</v>
      </c>
      <c r="AT424" s="23" t="s">
        <v>165</v>
      </c>
      <c r="AU424" s="23" t="s">
        <v>112</v>
      </c>
      <c r="AY424" s="23" t="s">
        <v>164</v>
      </c>
      <c r="BE424" s="145">
        <f>IF(U424="základní",P424,0)</f>
        <v>0</v>
      </c>
      <c r="BF424" s="145">
        <f>IF(U424="snížená",P424,0)</f>
        <v>0</v>
      </c>
      <c r="BG424" s="145">
        <f>IF(U424="zákl. přenesená",P424,0)</f>
        <v>0</v>
      </c>
      <c r="BH424" s="145">
        <f>IF(U424="sníž. přenesená",P424,0)</f>
        <v>0</v>
      </c>
      <c r="BI424" s="145">
        <f>IF(U424="nulová",P424,0)</f>
        <v>0</v>
      </c>
      <c r="BJ424" s="23" t="s">
        <v>90</v>
      </c>
      <c r="BK424" s="145">
        <f>ROUND(V424*K424,2)</f>
        <v>0</v>
      </c>
      <c r="BL424" s="23" t="s">
        <v>220</v>
      </c>
      <c r="BM424" s="23" t="s">
        <v>698</v>
      </c>
    </row>
    <row r="425" s="1" customFormat="1" ht="25.5" customHeight="1">
      <c r="B425" s="48"/>
      <c r="C425" s="225" t="s">
        <v>699</v>
      </c>
      <c r="D425" s="225" t="s">
        <v>165</v>
      </c>
      <c r="E425" s="226" t="s">
        <v>700</v>
      </c>
      <c r="F425" s="227" t="s">
        <v>701</v>
      </c>
      <c r="G425" s="227"/>
      <c r="H425" s="227"/>
      <c r="I425" s="227"/>
      <c r="J425" s="228" t="s">
        <v>179</v>
      </c>
      <c r="K425" s="229">
        <v>2</v>
      </c>
      <c r="L425" s="230">
        <v>0</v>
      </c>
      <c r="M425" s="230">
        <v>0</v>
      </c>
      <c r="N425" s="231"/>
      <c r="O425" s="231"/>
      <c r="P425" s="232">
        <f>ROUND(V425*K425,2)</f>
        <v>0</v>
      </c>
      <c r="Q425" s="232"/>
      <c r="R425" s="50"/>
      <c r="T425" s="233" t="s">
        <v>23</v>
      </c>
      <c r="U425" s="58" t="s">
        <v>45</v>
      </c>
      <c r="V425" s="165">
        <f>L425+M425</f>
        <v>0</v>
      </c>
      <c r="W425" s="165">
        <f>ROUND(L425*K425,2)</f>
        <v>0</v>
      </c>
      <c r="X425" s="165">
        <f>ROUND(M425*K425,2)</f>
        <v>0</v>
      </c>
      <c r="Y425" s="49"/>
      <c r="Z425" s="234">
        <f>Y425*K425</f>
        <v>0</v>
      </c>
      <c r="AA425" s="234">
        <v>0.00013999999999999999</v>
      </c>
      <c r="AB425" s="234">
        <f>AA425*K425</f>
        <v>0.00027999999999999998</v>
      </c>
      <c r="AC425" s="234">
        <v>0</v>
      </c>
      <c r="AD425" s="235">
        <f>AC425*K425</f>
        <v>0</v>
      </c>
      <c r="AR425" s="23" t="s">
        <v>220</v>
      </c>
      <c r="AT425" s="23" t="s">
        <v>165</v>
      </c>
      <c r="AU425" s="23" t="s">
        <v>112</v>
      </c>
      <c r="AY425" s="23" t="s">
        <v>164</v>
      </c>
      <c r="BE425" s="145">
        <f>IF(U425="základní",P425,0)</f>
        <v>0</v>
      </c>
      <c r="BF425" s="145">
        <f>IF(U425="snížená",P425,0)</f>
        <v>0</v>
      </c>
      <c r="BG425" s="145">
        <f>IF(U425="zákl. přenesená",P425,0)</f>
        <v>0</v>
      </c>
      <c r="BH425" s="145">
        <f>IF(U425="sníž. přenesená",P425,0)</f>
        <v>0</v>
      </c>
      <c r="BI425" s="145">
        <f>IF(U425="nulová",P425,0)</f>
        <v>0</v>
      </c>
      <c r="BJ425" s="23" t="s">
        <v>90</v>
      </c>
      <c r="BK425" s="145">
        <f>ROUND(V425*K425,2)</f>
        <v>0</v>
      </c>
      <c r="BL425" s="23" t="s">
        <v>220</v>
      </c>
      <c r="BM425" s="23" t="s">
        <v>702</v>
      </c>
    </row>
    <row r="426" s="10" customFormat="1" ht="16.5" customHeight="1">
      <c r="B426" s="236"/>
      <c r="C426" s="237"/>
      <c r="D426" s="237"/>
      <c r="E426" s="238" t="s">
        <v>23</v>
      </c>
      <c r="F426" s="239" t="s">
        <v>703</v>
      </c>
      <c r="G426" s="240"/>
      <c r="H426" s="240"/>
      <c r="I426" s="240"/>
      <c r="J426" s="237"/>
      <c r="K426" s="238" t="s">
        <v>23</v>
      </c>
      <c r="L426" s="237"/>
      <c r="M426" s="237"/>
      <c r="N426" s="237"/>
      <c r="O426" s="237"/>
      <c r="P426" s="237"/>
      <c r="Q426" s="237"/>
      <c r="R426" s="241"/>
      <c r="T426" s="242"/>
      <c r="U426" s="237"/>
      <c r="V426" s="237"/>
      <c r="W426" s="237"/>
      <c r="X426" s="237"/>
      <c r="Y426" s="237"/>
      <c r="Z426" s="237"/>
      <c r="AA426" s="237"/>
      <c r="AB426" s="237"/>
      <c r="AC426" s="237"/>
      <c r="AD426" s="243"/>
      <c r="AT426" s="244" t="s">
        <v>172</v>
      </c>
      <c r="AU426" s="244" t="s">
        <v>112</v>
      </c>
      <c r="AV426" s="10" t="s">
        <v>90</v>
      </c>
      <c r="AW426" s="10" t="s">
        <v>7</v>
      </c>
      <c r="AX426" s="10" t="s">
        <v>82</v>
      </c>
      <c r="AY426" s="244" t="s">
        <v>164</v>
      </c>
    </row>
    <row r="427" s="11" customFormat="1" ht="16.5" customHeight="1">
      <c r="B427" s="246"/>
      <c r="C427" s="247"/>
      <c r="D427" s="247"/>
      <c r="E427" s="248" t="s">
        <v>23</v>
      </c>
      <c r="F427" s="249" t="s">
        <v>112</v>
      </c>
      <c r="G427" s="247"/>
      <c r="H427" s="247"/>
      <c r="I427" s="247"/>
      <c r="J427" s="247"/>
      <c r="K427" s="250">
        <v>2</v>
      </c>
      <c r="L427" s="247"/>
      <c r="M427" s="247"/>
      <c r="N427" s="247"/>
      <c r="O427" s="247"/>
      <c r="P427" s="247"/>
      <c r="Q427" s="247"/>
      <c r="R427" s="251"/>
      <c r="T427" s="252"/>
      <c r="U427" s="247"/>
      <c r="V427" s="247"/>
      <c r="W427" s="247"/>
      <c r="X427" s="247"/>
      <c r="Y427" s="247"/>
      <c r="Z427" s="247"/>
      <c r="AA427" s="247"/>
      <c r="AB427" s="247"/>
      <c r="AC427" s="247"/>
      <c r="AD427" s="253"/>
      <c r="AT427" s="254" t="s">
        <v>172</v>
      </c>
      <c r="AU427" s="254" t="s">
        <v>112</v>
      </c>
      <c r="AV427" s="11" t="s">
        <v>112</v>
      </c>
      <c r="AW427" s="11" t="s">
        <v>7</v>
      </c>
      <c r="AX427" s="11" t="s">
        <v>82</v>
      </c>
      <c r="AY427" s="254" t="s">
        <v>164</v>
      </c>
    </row>
    <row r="428" s="1" customFormat="1" ht="16.5" customHeight="1">
      <c r="B428" s="48"/>
      <c r="C428" s="266" t="s">
        <v>704</v>
      </c>
      <c r="D428" s="266" t="s">
        <v>223</v>
      </c>
      <c r="E428" s="267" t="s">
        <v>705</v>
      </c>
      <c r="F428" s="268" t="s">
        <v>706</v>
      </c>
      <c r="G428" s="268"/>
      <c r="H428" s="268"/>
      <c r="I428" s="268"/>
      <c r="J428" s="269" t="s">
        <v>179</v>
      </c>
      <c r="K428" s="270">
        <v>2</v>
      </c>
      <c r="L428" s="271">
        <v>0</v>
      </c>
      <c r="M428" s="272"/>
      <c r="N428" s="272"/>
      <c r="O428" s="191"/>
      <c r="P428" s="232">
        <f>ROUND(V428*K428,2)</f>
        <v>0</v>
      </c>
      <c r="Q428" s="232"/>
      <c r="R428" s="50"/>
      <c r="T428" s="233" t="s">
        <v>23</v>
      </c>
      <c r="U428" s="58" t="s">
        <v>45</v>
      </c>
      <c r="V428" s="165">
        <f>L428+M428</f>
        <v>0</v>
      </c>
      <c r="W428" s="165">
        <f>ROUND(L428*K428,2)</f>
        <v>0</v>
      </c>
      <c r="X428" s="165">
        <f>ROUND(M428*K428,2)</f>
        <v>0</v>
      </c>
      <c r="Y428" s="49"/>
      <c r="Z428" s="234">
        <f>Y428*K428</f>
        <v>0</v>
      </c>
      <c r="AA428" s="234">
        <v>0.00038000000000000002</v>
      </c>
      <c r="AB428" s="234">
        <f>AA428*K428</f>
        <v>0.00076000000000000004</v>
      </c>
      <c r="AC428" s="234">
        <v>0</v>
      </c>
      <c r="AD428" s="235">
        <f>AC428*K428</f>
        <v>0</v>
      </c>
      <c r="AR428" s="23" t="s">
        <v>226</v>
      </c>
      <c r="AT428" s="23" t="s">
        <v>223</v>
      </c>
      <c r="AU428" s="23" t="s">
        <v>112</v>
      </c>
      <c r="AY428" s="23" t="s">
        <v>164</v>
      </c>
      <c r="BE428" s="145">
        <f>IF(U428="základní",P428,0)</f>
        <v>0</v>
      </c>
      <c r="BF428" s="145">
        <f>IF(U428="snížená",P428,0)</f>
        <v>0</v>
      </c>
      <c r="BG428" s="145">
        <f>IF(U428="zákl. přenesená",P428,0)</f>
        <v>0</v>
      </c>
      <c r="BH428" s="145">
        <f>IF(U428="sníž. přenesená",P428,0)</f>
        <v>0</v>
      </c>
      <c r="BI428" s="145">
        <f>IF(U428="nulová",P428,0)</f>
        <v>0</v>
      </c>
      <c r="BJ428" s="23" t="s">
        <v>90</v>
      </c>
      <c r="BK428" s="145">
        <f>ROUND(V428*K428,2)</f>
        <v>0</v>
      </c>
      <c r="BL428" s="23" t="s">
        <v>220</v>
      </c>
      <c r="BM428" s="23" t="s">
        <v>707</v>
      </c>
    </row>
    <row r="429" s="10" customFormat="1" ht="25.5" customHeight="1">
      <c r="B429" s="236"/>
      <c r="C429" s="237"/>
      <c r="D429" s="237"/>
      <c r="E429" s="238" t="s">
        <v>23</v>
      </c>
      <c r="F429" s="239" t="s">
        <v>708</v>
      </c>
      <c r="G429" s="240"/>
      <c r="H429" s="240"/>
      <c r="I429" s="240"/>
      <c r="J429" s="237"/>
      <c r="K429" s="238" t="s">
        <v>23</v>
      </c>
      <c r="L429" s="237"/>
      <c r="M429" s="237"/>
      <c r="N429" s="237"/>
      <c r="O429" s="237"/>
      <c r="P429" s="237"/>
      <c r="Q429" s="237"/>
      <c r="R429" s="241"/>
      <c r="T429" s="242"/>
      <c r="U429" s="237"/>
      <c r="V429" s="237"/>
      <c r="W429" s="237"/>
      <c r="X429" s="237"/>
      <c r="Y429" s="237"/>
      <c r="Z429" s="237"/>
      <c r="AA429" s="237"/>
      <c r="AB429" s="237"/>
      <c r="AC429" s="237"/>
      <c r="AD429" s="243"/>
      <c r="AT429" s="244" t="s">
        <v>172</v>
      </c>
      <c r="AU429" s="244" t="s">
        <v>112</v>
      </c>
      <c r="AV429" s="10" t="s">
        <v>90</v>
      </c>
      <c r="AW429" s="10" t="s">
        <v>7</v>
      </c>
      <c r="AX429" s="10" t="s">
        <v>82</v>
      </c>
      <c r="AY429" s="244" t="s">
        <v>164</v>
      </c>
    </row>
    <row r="430" s="11" customFormat="1" ht="16.5" customHeight="1">
      <c r="B430" s="246"/>
      <c r="C430" s="247"/>
      <c r="D430" s="247"/>
      <c r="E430" s="248" t="s">
        <v>23</v>
      </c>
      <c r="F430" s="249" t="s">
        <v>112</v>
      </c>
      <c r="G430" s="247"/>
      <c r="H430" s="247"/>
      <c r="I430" s="247"/>
      <c r="J430" s="247"/>
      <c r="K430" s="250">
        <v>2</v>
      </c>
      <c r="L430" s="247"/>
      <c r="M430" s="247"/>
      <c r="N430" s="247"/>
      <c r="O430" s="247"/>
      <c r="P430" s="247"/>
      <c r="Q430" s="247"/>
      <c r="R430" s="251"/>
      <c r="T430" s="252"/>
      <c r="U430" s="247"/>
      <c r="V430" s="247"/>
      <c r="W430" s="247"/>
      <c r="X430" s="247"/>
      <c r="Y430" s="247"/>
      <c r="Z430" s="247"/>
      <c r="AA430" s="247"/>
      <c r="AB430" s="247"/>
      <c r="AC430" s="247"/>
      <c r="AD430" s="253"/>
      <c r="AT430" s="254" t="s">
        <v>172</v>
      </c>
      <c r="AU430" s="254" t="s">
        <v>112</v>
      </c>
      <c r="AV430" s="11" t="s">
        <v>112</v>
      </c>
      <c r="AW430" s="11" t="s">
        <v>7</v>
      </c>
      <c r="AX430" s="11" t="s">
        <v>82</v>
      </c>
      <c r="AY430" s="254" t="s">
        <v>164</v>
      </c>
    </row>
    <row r="431" s="1" customFormat="1" ht="25.5" customHeight="1">
      <c r="B431" s="48"/>
      <c r="C431" s="225" t="s">
        <v>709</v>
      </c>
      <c r="D431" s="225" t="s">
        <v>165</v>
      </c>
      <c r="E431" s="226" t="s">
        <v>710</v>
      </c>
      <c r="F431" s="227" t="s">
        <v>711</v>
      </c>
      <c r="G431" s="227"/>
      <c r="H431" s="227"/>
      <c r="I431" s="227"/>
      <c r="J431" s="228" t="s">
        <v>388</v>
      </c>
      <c r="K431" s="229">
        <v>1</v>
      </c>
      <c r="L431" s="230">
        <v>0</v>
      </c>
      <c r="M431" s="230">
        <v>0</v>
      </c>
      <c r="N431" s="231"/>
      <c r="O431" s="231"/>
      <c r="P431" s="232">
        <f>ROUND(V431*K431,2)</f>
        <v>0</v>
      </c>
      <c r="Q431" s="232"/>
      <c r="R431" s="50"/>
      <c r="T431" s="233" t="s">
        <v>23</v>
      </c>
      <c r="U431" s="58" t="s">
        <v>45</v>
      </c>
      <c r="V431" s="165">
        <f>L431+M431</f>
        <v>0</v>
      </c>
      <c r="W431" s="165">
        <f>ROUND(L431*K431,2)</f>
        <v>0</v>
      </c>
      <c r="X431" s="165">
        <f>ROUND(M431*K431,2)</f>
        <v>0</v>
      </c>
      <c r="Y431" s="49"/>
      <c r="Z431" s="234">
        <f>Y431*K431</f>
        <v>0</v>
      </c>
      <c r="AA431" s="234">
        <v>0.0147</v>
      </c>
      <c r="AB431" s="234">
        <f>AA431*K431</f>
        <v>0.0147</v>
      </c>
      <c r="AC431" s="234">
        <v>0</v>
      </c>
      <c r="AD431" s="235">
        <f>AC431*K431</f>
        <v>0</v>
      </c>
      <c r="AR431" s="23" t="s">
        <v>220</v>
      </c>
      <c r="AT431" s="23" t="s">
        <v>165</v>
      </c>
      <c r="AU431" s="23" t="s">
        <v>112</v>
      </c>
      <c r="AY431" s="23" t="s">
        <v>164</v>
      </c>
      <c r="BE431" s="145">
        <f>IF(U431="základní",P431,0)</f>
        <v>0</v>
      </c>
      <c r="BF431" s="145">
        <f>IF(U431="snížená",P431,0)</f>
        <v>0</v>
      </c>
      <c r="BG431" s="145">
        <f>IF(U431="zákl. přenesená",P431,0)</f>
        <v>0</v>
      </c>
      <c r="BH431" s="145">
        <f>IF(U431="sníž. přenesená",P431,0)</f>
        <v>0</v>
      </c>
      <c r="BI431" s="145">
        <f>IF(U431="nulová",P431,0)</f>
        <v>0</v>
      </c>
      <c r="BJ431" s="23" t="s">
        <v>90</v>
      </c>
      <c r="BK431" s="145">
        <f>ROUND(V431*K431,2)</f>
        <v>0</v>
      </c>
      <c r="BL431" s="23" t="s">
        <v>220</v>
      </c>
      <c r="BM431" s="23" t="s">
        <v>712</v>
      </c>
    </row>
    <row r="432" s="1" customFormat="1" ht="16.5" customHeight="1">
      <c r="B432" s="48"/>
      <c r="C432" s="225" t="s">
        <v>713</v>
      </c>
      <c r="D432" s="225" t="s">
        <v>165</v>
      </c>
      <c r="E432" s="226" t="s">
        <v>714</v>
      </c>
      <c r="F432" s="227" t="s">
        <v>715</v>
      </c>
      <c r="G432" s="227"/>
      <c r="H432" s="227"/>
      <c r="I432" s="227"/>
      <c r="J432" s="228" t="s">
        <v>179</v>
      </c>
      <c r="K432" s="229">
        <v>1</v>
      </c>
      <c r="L432" s="230">
        <v>0</v>
      </c>
      <c r="M432" s="230">
        <v>0</v>
      </c>
      <c r="N432" s="231"/>
      <c r="O432" s="231"/>
      <c r="P432" s="232">
        <f>ROUND(V432*K432,2)</f>
        <v>0</v>
      </c>
      <c r="Q432" s="232"/>
      <c r="R432" s="50"/>
      <c r="T432" s="233" t="s">
        <v>23</v>
      </c>
      <c r="U432" s="58" t="s">
        <v>45</v>
      </c>
      <c r="V432" s="165">
        <f>L432+M432</f>
        <v>0</v>
      </c>
      <c r="W432" s="165">
        <f>ROUND(L432*K432,2)</f>
        <v>0</v>
      </c>
      <c r="X432" s="165">
        <f>ROUND(M432*K432,2)</f>
        <v>0</v>
      </c>
      <c r="Y432" s="49"/>
      <c r="Z432" s="234">
        <f>Y432*K432</f>
        <v>0</v>
      </c>
      <c r="AA432" s="234">
        <v>0.00109</v>
      </c>
      <c r="AB432" s="234">
        <f>AA432*K432</f>
        <v>0.00109</v>
      </c>
      <c r="AC432" s="234">
        <v>0</v>
      </c>
      <c r="AD432" s="235">
        <f>AC432*K432</f>
        <v>0</v>
      </c>
      <c r="AR432" s="23" t="s">
        <v>220</v>
      </c>
      <c r="AT432" s="23" t="s">
        <v>165</v>
      </c>
      <c r="AU432" s="23" t="s">
        <v>112</v>
      </c>
      <c r="AY432" s="23" t="s">
        <v>164</v>
      </c>
      <c r="BE432" s="145">
        <f>IF(U432="základní",P432,0)</f>
        <v>0</v>
      </c>
      <c r="BF432" s="145">
        <f>IF(U432="snížená",P432,0)</f>
        <v>0</v>
      </c>
      <c r="BG432" s="145">
        <f>IF(U432="zákl. přenesená",P432,0)</f>
        <v>0</v>
      </c>
      <c r="BH432" s="145">
        <f>IF(U432="sníž. přenesená",P432,0)</f>
        <v>0</v>
      </c>
      <c r="BI432" s="145">
        <f>IF(U432="nulová",P432,0)</f>
        <v>0</v>
      </c>
      <c r="BJ432" s="23" t="s">
        <v>90</v>
      </c>
      <c r="BK432" s="145">
        <f>ROUND(V432*K432,2)</f>
        <v>0</v>
      </c>
      <c r="BL432" s="23" t="s">
        <v>220</v>
      </c>
      <c r="BM432" s="23" t="s">
        <v>716</v>
      </c>
    </row>
    <row r="433" s="1" customFormat="1" ht="38.25" customHeight="1">
      <c r="B433" s="48"/>
      <c r="C433" s="225" t="s">
        <v>717</v>
      </c>
      <c r="D433" s="225" t="s">
        <v>165</v>
      </c>
      <c r="E433" s="226" t="s">
        <v>718</v>
      </c>
      <c r="F433" s="227" t="s">
        <v>719</v>
      </c>
      <c r="G433" s="227"/>
      <c r="H433" s="227"/>
      <c r="I433" s="227"/>
      <c r="J433" s="228" t="s">
        <v>388</v>
      </c>
      <c r="K433" s="229">
        <v>2</v>
      </c>
      <c r="L433" s="230">
        <v>0</v>
      </c>
      <c r="M433" s="230">
        <v>0</v>
      </c>
      <c r="N433" s="231"/>
      <c r="O433" s="231"/>
      <c r="P433" s="232">
        <f>ROUND(V433*K433,2)</f>
        <v>0</v>
      </c>
      <c r="Q433" s="232"/>
      <c r="R433" s="50"/>
      <c r="T433" s="233" t="s">
        <v>23</v>
      </c>
      <c r="U433" s="58" t="s">
        <v>45</v>
      </c>
      <c r="V433" s="165">
        <f>L433+M433</f>
        <v>0</v>
      </c>
      <c r="W433" s="165">
        <f>ROUND(L433*K433,2)</f>
        <v>0</v>
      </c>
      <c r="X433" s="165">
        <f>ROUND(M433*K433,2)</f>
        <v>0</v>
      </c>
      <c r="Y433" s="49"/>
      <c r="Z433" s="234">
        <f>Y433*K433</f>
        <v>0</v>
      </c>
      <c r="AA433" s="234">
        <v>0.0019599999999999999</v>
      </c>
      <c r="AB433" s="234">
        <f>AA433*K433</f>
        <v>0.0039199999999999999</v>
      </c>
      <c r="AC433" s="234">
        <v>0</v>
      </c>
      <c r="AD433" s="235">
        <f>AC433*K433</f>
        <v>0</v>
      </c>
      <c r="AR433" s="23" t="s">
        <v>220</v>
      </c>
      <c r="AT433" s="23" t="s">
        <v>165</v>
      </c>
      <c r="AU433" s="23" t="s">
        <v>112</v>
      </c>
      <c r="AY433" s="23" t="s">
        <v>164</v>
      </c>
      <c r="BE433" s="145">
        <f>IF(U433="základní",P433,0)</f>
        <v>0</v>
      </c>
      <c r="BF433" s="145">
        <f>IF(U433="snížená",P433,0)</f>
        <v>0</v>
      </c>
      <c r="BG433" s="145">
        <f>IF(U433="zákl. přenesená",P433,0)</f>
        <v>0</v>
      </c>
      <c r="BH433" s="145">
        <f>IF(U433="sníž. přenesená",P433,0)</f>
        <v>0</v>
      </c>
      <c r="BI433" s="145">
        <f>IF(U433="nulová",P433,0)</f>
        <v>0</v>
      </c>
      <c r="BJ433" s="23" t="s">
        <v>90</v>
      </c>
      <c r="BK433" s="145">
        <f>ROUND(V433*K433,2)</f>
        <v>0</v>
      </c>
      <c r="BL433" s="23" t="s">
        <v>220</v>
      </c>
      <c r="BM433" s="23" t="s">
        <v>720</v>
      </c>
    </row>
    <row r="434" s="10" customFormat="1" ht="16.5" customHeight="1">
      <c r="B434" s="236"/>
      <c r="C434" s="237"/>
      <c r="D434" s="237"/>
      <c r="E434" s="238" t="s">
        <v>23</v>
      </c>
      <c r="F434" s="239" t="s">
        <v>721</v>
      </c>
      <c r="G434" s="240"/>
      <c r="H434" s="240"/>
      <c r="I434" s="240"/>
      <c r="J434" s="237"/>
      <c r="K434" s="238" t="s">
        <v>23</v>
      </c>
      <c r="L434" s="237"/>
      <c r="M434" s="237"/>
      <c r="N434" s="237"/>
      <c r="O434" s="237"/>
      <c r="P434" s="237"/>
      <c r="Q434" s="237"/>
      <c r="R434" s="241"/>
      <c r="T434" s="242"/>
      <c r="U434" s="237"/>
      <c r="V434" s="237"/>
      <c r="W434" s="237"/>
      <c r="X434" s="237"/>
      <c r="Y434" s="237"/>
      <c r="Z434" s="237"/>
      <c r="AA434" s="237"/>
      <c r="AB434" s="237"/>
      <c r="AC434" s="237"/>
      <c r="AD434" s="243"/>
      <c r="AT434" s="244" t="s">
        <v>172</v>
      </c>
      <c r="AU434" s="244" t="s">
        <v>112</v>
      </c>
      <c r="AV434" s="10" t="s">
        <v>90</v>
      </c>
      <c r="AW434" s="10" t="s">
        <v>7</v>
      </c>
      <c r="AX434" s="10" t="s">
        <v>82</v>
      </c>
      <c r="AY434" s="244" t="s">
        <v>164</v>
      </c>
    </row>
    <row r="435" s="11" customFormat="1" ht="16.5" customHeight="1">
      <c r="B435" s="246"/>
      <c r="C435" s="247"/>
      <c r="D435" s="247"/>
      <c r="E435" s="248" t="s">
        <v>23</v>
      </c>
      <c r="F435" s="249" t="s">
        <v>587</v>
      </c>
      <c r="G435" s="247"/>
      <c r="H435" s="247"/>
      <c r="I435" s="247"/>
      <c r="J435" s="247"/>
      <c r="K435" s="250">
        <v>2</v>
      </c>
      <c r="L435" s="247"/>
      <c r="M435" s="247"/>
      <c r="N435" s="247"/>
      <c r="O435" s="247"/>
      <c r="P435" s="247"/>
      <c r="Q435" s="247"/>
      <c r="R435" s="251"/>
      <c r="T435" s="252"/>
      <c r="U435" s="247"/>
      <c r="V435" s="247"/>
      <c r="W435" s="247"/>
      <c r="X435" s="247"/>
      <c r="Y435" s="247"/>
      <c r="Z435" s="247"/>
      <c r="AA435" s="247"/>
      <c r="AB435" s="247"/>
      <c r="AC435" s="247"/>
      <c r="AD435" s="253"/>
      <c r="AT435" s="254" t="s">
        <v>172</v>
      </c>
      <c r="AU435" s="254" t="s">
        <v>112</v>
      </c>
      <c r="AV435" s="11" t="s">
        <v>112</v>
      </c>
      <c r="AW435" s="11" t="s">
        <v>7</v>
      </c>
      <c r="AX435" s="11" t="s">
        <v>82</v>
      </c>
      <c r="AY435" s="254" t="s">
        <v>164</v>
      </c>
    </row>
    <row r="436" s="1" customFormat="1" ht="38.25" customHeight="1">
      <c r="B436" s="48"/>
      <c r="C436" s="225" t="s">
        <v>722</v>
      </c>
      <c r="D436" s="225" t="s">
        <v>165</v>
      </c>
      <c r="E436" s="226" t="s">
        <v>723</v>
      </c>
      <c r="F436" s="227" t="s">
        <v>724</v>
      </c>
      <c r="G436" s="227"/>
      <c r="H436" s="227"/>
      <c r="I436" s="227"/>
      <c r="J436" s="228" t="s">
        <v>388</v>
      </c>
      <c r="K436" s="229">
        <v>3</v>
      </c>
      <c r="L436" s="230">
        <v>0</v>
      </c>
      <c r="M436" s="230">
        <v>0</v>
      </c>
      <c r="N436" s="231"/>
      <c r="O436" s="231"/>
      <c r="P436" s="232">
        <f>ROUND(V436*K436,2)</f>
        <v>0</v>
      </c>
      <c r="Q436" s="232"/>
      <c r="R436" s="50"/>
      <c r="T436" s="233" t="s">
        <v>23</v>
      </c>
      <c r="U436" s="58" t="s">
        <v>45</v>
      </c>
      <c r="V436" s="165">
        <f>L436+M436</f>
        <v>0</v>
      </c>
      <c r="W436" s="165">
        <f>ROUND(L436*K436,2)</f>
        <v>0</v>
      </c>
      <c r="X436" s="165">
        <f>ROUND(M436*K436,2)</f>
        <v>0</v>
      </c>
      <c r="Y436" s="49"/>
      <c r="Z436" s="234">
        <f>Y436*K436</f>
        <v>0</v>
      </c>
      <c r="AA436" s="234">
        <v>0.0019599999999999999</v>
      </c>
      <c r="AB436" s="234">
        <f>AA436*K436</f>
        <v>0.0058799999999999998</v>
      </c>
      <c r="AC436" s="234">
        <v>0</v>
      </c>
      <c r="AD436" s="235">
        <f>AC436*K436</f>
        <v>0</v>
      </c>
      <c r="AR436" s="23" t="s">
        <v>220</v>
      </c>
      <c r="AT436" s="23" t="s">
        <v>165</v>
      </c>
      <c r="AU436" s="23" t="s">
        <v>112</v>
      </c>
      <c r="AY436" s="23" t="s">
        <v>164</v>
      </c>
      <c r="BE436" s="145">
        <f>IF(U436="základní",P436,0)</f>
        <v>0</v>
      </c>
      <c r="BF436" s="145">
        <f>IF(U436="snížená",P436,0)</f>
        <v>0</v>
      </c>
      <c r="BG436" s="145">
        <f>IF(U436="zákl. přenesená",P436,0)</f>
        <v>0</v>
      </c>
      <c r="BH436" s="145">
        <f>IF(U436="sníž. přenesená",P436,0)</f>
        <v>0</v>
      </c>
      <c r="BI436" s="145">
        <f>IF(U436="nulová",P436,0)</f>
        <v>0</v>
      </c>
      <c r="BJ436" s="23" t="s">
        <v>90</v>
      </c>
      <c r="BK436" s="145">
        <f>ROUND(V436*K436,2)</f>
        <v>0</v>
      </c>
      <c r="BL436" s="23" t="s">
        <v>220</v>
      </c>
      <c r="BM436" s="23" t="s">
        <v>725</v>
      </c>
    </row>
    <row r="437" s="10" customFormat="1" ht="16.5" customHeight="1">
      <c r="B437" s="236"/>
      <c r="C437" s="237"/>
      <c r="D437" s="237"/>
      <c r="E437" s="238" t="s">
        <v>23</v>
      </c>
      <c r="F437" s="239" t="s">
        <v>726</v>
      </c>
      <c r="G437" s="240"/>
      <c r="H437" s="240"/>
      <c r="I437" s="240"/>
      <c r="J437" s="237"/>
      <c r="K437" s="238" t="s">
        <v>23</v>
      </c>
      <c r="L437" s="237"/>
      <c r="M437" s="237"/>
      <c r="N437" s="237"/>
      <c r="O437" s="237"/>
      <c r="P437" s="237"/>
      <c r="Q437" s="237"/>
      <c r="R437" s="241"/>
      <c r="T437" s="242"/>
      <c r="U437" s="237"/>
      <c r="V437" s="237"/>
      <c r="W437" s="237"/>
      <c r="X437" s="237"/>
      <c r="Y437" s="237"/>
      <c r="Z437" s="237"/>
      <c r="AA437" s="237"/>
      <c r="AB437" s="237"/>
      <c r="AC437" s="237"/>
      <c r="AD437" s="243"/>
      <c r="AT437" s="244" t="s">
        <v>172</v>
      </c>
      <c r="AU437" s="244" t="s">
        <v>112</v>
      </c>
      <c r="AV437" s="10" t="s">
        <v>90</v>
      </c>
      <c r="AW437" s="10" t="s">
        <v>7</v>
      </c>
      <c r="AX437" s="10" t="s">
        <v>82</v>
      </c>
      <c r="AY437" s="244" t="s">
        <v>164</v>
      </c>
    </row>
    <row r="438" s="11" customFormat="1" ht="16.5" customHeight="1">
      <c r="B438" s="246"/>
      <c r="C438" s="247"/>
      <c r="D438" s="247"/>
      <c r="E438" s="248" t="s">
        <v>23</v>
      </c>
      <c r="F438" s="249" t="s">
        <v>727</v>
      </c>
      <c r="G438" s="247"/>
      <c r="H438" s="247"/>
      <c r="I438" s="247"/>
      <c r="J438" s="247"/>
      <c r="K438" s="250">
        <v>3</v>
      </c>
      <c r="L438" s="247"/>
      <c r="M438" s="247"/>
      <c r="N438" s="247"/>
      <c r="O438" s="247"/>
      <c r="P438" s="247"/>
      <c r="Q438" s="247"/>
      <c r="R438" s="251"/>
      <c r="T438" s="252"/>
      <c r="U438" s="247"/>
      <c r="V438" s="247"/>
      <c r="W438" s="247"/>
      <c r="X438" s="247"/>
      <c r="Y438" s="247"/>
      <c r="Z438" s="247"/>
      <c r="AA438" s="247"/>
      <c r="AB438" s="247"/>
      <c r="AC438" s="247"/>
      <c r="AD438" s="253"/>
      <c r="AT438" s="254" t="s">
        <v>172</v>
      </c>
      <c r="AU438" s="254" t="s">
        <v>112</v>
      </c>
      <c r="AV438" s="11" t="s">
        <v>112</v>
      </c>
      <c r="AW438" s="11" t="s">
        <v>7</v>
      </c>
      <c r="AX438" s="11" t="s">
        <v>82</v>
      </c>
      <c r="AY438" s="254" t="s">
        <v>164</v>
      </c>
    </row>
    <row r="439" s="1" customFormat="1" ht="25.5" customHeight="1">
      <c r="B439" s="48"/>
      <c r="C439" s="225" t="s">
        <v>728</v>
      </c>
      <c r="D439" s="225" t="s">
        <v>165</v>
      </c>
      <c r="E439" s="226" t="s">
        <v>729</v>
      </c>
      <c r="F439" s="227" t="s">
        <v>730</v>
      </c>
      <c r="G439" s="227"/>
      <c r="H439" s="227"/>
      <c r="I439" s="227"/>
      <c r="J439" s="228" t="s">
        <v>388</v>
      </c>
      <c r="K439" s="229">
        <v>8</v>
      </c>
      <c r="L439" s="230">
        <v>0</v>
      </c>
      <c r="M439" s="230">
        <v>0</v>
      </c>
      <c r="N439" s="231"/>
      <c r="O439" s="231"/>
      <c r="P439" s="232">
        <f>ROUND(V439*K439,2)</f>
        <v>0</v>
      </c>
      <c r="Q439" s="232"/>
      <c r="R439" s="50"/>
      <c r="T439" s="233" t="s">
        <v>23</v>
      </c>
      <c r="U439" s="58" t="s">
        <v>45</v>
      </c>
      <c r="V439" s="165">
        <f>L439+M439</f>
        <v>0</v>
      </c>
      <c r="W439" s="165">
        <f>ROUND(L439*K439,2)</f>
        <v>0</v>
      </c>
      <c r="X439" s="165">
        <f>ROUND(M439*K439,2)</f>
        <v>0</v>
      </c>
      <c r="Y439" s="49"/>
      <c r="Z439" s="234">
        <f>Y439*K439</f>
        <v>0</v>
      </c>
      <c r="AA439" s="234">
        <v>0.0018</v>
      </c>
      <c r="AB439" s="234">
        <f>AA439*K439</f>
        <v>0.0144</v>
      </c>
      <c r="AC439" s="234">
        <v>0</v>
      </c>
      <c r="AD439" s="235">
        <f>AC439*K439</f>
        <v>0</v>
      </c>
      <c r="AR439" s="23" t="s">
        <v>220</v>
      </c>
      <c r="AT439" s="23" t="s">
        <v>165</v>
      </c>
      <c r="AU439" s="23" t="s">
        <v>112</v>
      </c>
      <c r="AY439" s="23" t="s">
        <v>164</v>
      </c>
      <c r="BE439" s="145">
        <f>IF(U439="základní",P439,0)</f>
        <v>0</v>
      </c>
      <c r="BF439" s="145">
        <f>IF(U439="snížená",P439,0)</f>
        <v>0</v>
      </c>
      <c r="BG439" s="145">
        <f>IF(U439="zákl. přenesená",P439,0)</f>
        <v>0</v>
      </c>
      <c r="BH439" s="145">
        <f>IF(U439="sníž. přenesená",P439,0)</f>
        <v>0</v>
      </c>
      <c r="BI439" s="145">
        <f>IF(U439="nulová",P439,0)</f>
        <v>0</v>
      </c>
      <c r="BJ439" s="23" t="s">
        <v>90</v>
      </c>
      <c r="BK439" s="145">
        <f>ROUND(V439*K439,2)</f>
        <v>0</v>
      </c>
      <c r="BL439" s="23" t="s">
        <v>220</v>
      </c>
      <c r="BM439" s="23" t="s">
        <v>731</v>
      </c>
    </row>
    <row r="440" s="1" customFormat="1" ht="25.5" customHeight="1">
      <c r="B440" s="48"/>
      <c r="C440" s="225" t="s">
        <v>732</v>
      </c>
      <c r="D440" s="225" t="s">
        <v>165</v>
      </c>
      <c r="E440" s="226" t="s">
        <v>733</v>
      </c>
      <c r="F440" s="227" t="s">
        <v>734</v>
      </c>
      <c r="G440" s="227"/>
      <c r="H440" s="227"/>
      <c r="I440" s="227"/>
      <c r="J440" s="228" t="s">
        <v>179</v>
      </c>
      <c r="K440" s="229">
        <v>8</v>
      </c>
      <c r="L440" s="230">
        <v>0</v>
      </c>
      <c r="M440" s="230">
        <v>0</v>
      </c>
      <c r="N440" s="231"/>
      <c r="O440" s="231"/>
      <c r="P440" s="232">
        <f>ROUND(V440*K440,2)</f>
        <v>0</v>
      </c>
      <c r="Q440" s="232"/>
      <c r="R440" s="50"/>
      <c r="T440" s="233" t="s">
        <v>23</v>
      </c>
      <c r="U440" s="58" t="s">
        <v>45</v>
      </c>
      <c r="V440" s="165">
        <f>L440+M440</f>
        <v>0</v>
      </c>
      <c r="W440" s="165">
        <f>ROUND(L440*K440,2)</f>
        <v>0</v>
      </c>
      <c r="X440" s="165">
        <f>ROUND(M440*K440,2)</f>
        <v>0</v>
      </c>
      <c r="Y440" s="49"/>
      <c r="Z440" s="234">
        <f>Y440*K440</f>
        <v>0</v>
      </c>
      <c r="AA440" s="234">
        <v>0.00012999999999999999</v>
      </c>
      <c r="AB440" s="234">
        <f>AA440*K440</f>
        <v>0.0010399999999999999</v>
      </c>
      <c r="AC440" s="234">
        <v>0</v>
      </c>
      <c r="AD440" s="235">
        <f>AC440*K440</f>
        <v>0</v>
      </c>
      <c r="AR440" s="23" t="s">
        <v>220</v>
      </c>
      <c r="AT440" s="23" t="s">
        <v>165</v>
      </c>
      <c r="AU440" s="23" t="s">
        <v>112</v>
      </c>
      <c r="AY440" s="23" t="s">
        <v>164</v>
      </c>
      <c r="BE440" s="145">
        <f>IF(U440="základní",P440,0)</f>
        <v>0</v>
      </c>
      <c r="BF440" s="145">
        <f>IF(U440="snížená",P440,0)</f>
        <v>0</v>
      </c>
      <c r="BG440" s="145">
        <f>IF(U440="zákl. přenesená",P440,0)</f>
        <v>0</v>
      </c>
      <c r="BH440" s="145">
        <f>IF(U440="sníž. přenesená",P440,0)</f>
        <v>0</v>
      </c>
      <c r="BI440" s="145">
        <f>IF(U440="nulová",P440,0)</f>
        <v>0</v>
      </c>
      <c r="BJ440" s="23" t="s">
        <v>90</v>
      </c>
      <c r="BK440" s="145">
        <f>ROUND(V440*K440,2)</f>
        <v>0</v>
      </c>
      <c r="BL440" s="23" t="s">
        <v>220</v>
      </c>
      <c r="BM440" s="23" t="s">
        <v>735</v>
      </c>
    </row>
    <row r="441" s="1" customFormat="1" ht="16.5" customHeight="1">
      <c r="B441" s="48"/>
      <c r="C441" s="266" t="s">
        <v>736</v>
      </c>
      <c r="D441" s="266" t="s">
        <v>223</v>
      </c>
      <c r="E441" s="267" t="s">
        <v>737</v>
      </c>
      <c r="F441" s="268" t="s">
        <v>738</v>
      </c>
      <c r="G441" s="268"/>
      <c r="H441" s="268"/>
      <c r="I441" s="268"/>
      <c r="J441" s="269" t="s">
        <v>179</v>
      </c>
      <c r="K441" s="270">
        <v>8</v>
      </c>
      <c r="L441" s="271">
        <v>0</v>
      </c>
      <c r="M441" s="272"/>
      <c r="N441" s="272"/>
      <c r="O441" s="191"/>
      <c r="P441" s="232">
        <f>ROUND(V441*K441,2)</f>
        <v>0</v>
      </c>
      <c r="Q441" s="232"/>
      <c r="R441" s="50"/>
      <c r="T441" s="233" t="s">
        <v>23</v>
      </c>
      <c r="U441" s="58" t="s">
        <v>45</v>
      </c>
      <c r="V441" s="165">
        <f>L441+M441</f>
        <v>0</v>
      </c>
      <c r="W441" s="165">
        <f>ROUND(L441*K441,2)</f>
        <v>0</v>
      </c>
      <c r="X441" s="165">
        <f>ROUND(M441*K441,2)</f>
        <v>0</v>
      </c>
      <c r="Y441" s="49"/>
      <c r="Z441" s="234">
        <f>Y441*K441</f>
        <v>0</v>
      </c>
      <c r="AA441" s="234">
        <v>0</v>
      </c>
      <c r="AB441" s="234">
        <f>AA441*K441</f>
        <v>0</v>
      </c>
      <c r="AC441" s="234">
        <v>0</v>
      </c>
      <c r="AD441" s="235">
        <f>AC441*K441</f>
        <v>0</v>
      </c>
      <c r="AR441" s="23" t="s">
        <v>226</v>
      </c>
      <c r="AT441" s="23" t="s">
        <v>223</v>
      </c>
      <c r="AU441" s="23" t="s">
        <v>112</v>
      </c>
      <c r="AY441" s="23" t="s">
        <v>164</v>
      </c>
      <c r="BE441" s="145">
        <f>IF(U441="základní",P441,0)</f>
        <v>0</v>
      </c>
      <c r="BF441" s="145">
        <f>IF(U441="snížená",P441,0)</f>
        <v>0</v>
      </c>
      <c r="BG441" s="145">
        <f>IF(U441="zákl. přenesená",P441,0)</f>
        <v>0</v>
      </c>
      <c r="BH441" s="145">
        <f>IF(U441="sníž. přenesená",P441,0)</f>
        <v>0</v>
      </c>
      <c r="BI441" s="145">
        <f>IF(U441="nulová",P441,0)</f>
        <v>0</v>
      </c>
      <c r="BJ441" s="23" t="s">
        <v>90</v>
      </c>
      <c r="BK441" s="145">
        <f>ROUND(V441*K441,2)</f>
        <v>0</v>
      </c>
      <c r="BL441" s="23" t="s">
        <v>220</v>
      </c>
      <c r="BM441" s="23" t="s">
        <v>739</v>
      </c>
    </row>
    <row r="442" s="11" customFormat="1" ht="16.5" customHeight="1">
      <c r="B442" s="246"/>
      <c r="C442" s="247"/>
      <c r="D442" s="247"/>
      <c r="E442" s="248" t="s">
        <v>23</v>
      </c>
      <c r="F442" s="275" t="s">
        <v>740</v>
      </c>
      <c r="G442" s="276"/>
      <c r="H442" s="276"/>
      <c r="I442" s="276"/>
      <c r="J442" s="247"/>
      <c r="K442" s="250">
        <v>8</v>
      </c>
      <c r="L442" s="247"/>
      <c r="M442" s="247"/>
      <c r="N442" s="247"/>
      <c r="O442" s="247"/>
      <c r="P442" s="247"/>
      <c r="Q442" s="247"/>
      <c r="R442" s="251"/>
      <c r="T442" s="252"/>
      <c r="U442" s="247"/>
      <c r="V442" s="247"/>
      <c r="W442" s="247"/>
      <c r="X442" s="247"/>
      <c r="Y442" s="247"/>
      <c r="Z442" s="247"/>
      <c r="AA442" s="247"/>
      <c r="AB442" s="247"/>
      <c r="AC442" s="247"/>
      <c r="AD442" s="253"/>
      <c r="AT442" s="254" t="s">
        <v>172</v>
      </c>
      <c r="AU442" s="254" t="s">
        <v>112</v>
      </c>
      <c r="AV442" s="11" t="s">
        <v>112</v>
      </c>
      <c r="AW442" s="11" t="s">
        <v>7</v>
      </c>
      <c r="AX442" s="11" t="s">
        <v>82</v>
      </c>
      <c r="AY442" s="254" t="s">
        <v>164</v>
      </c>
    </row>
    <row r="443" s="12" customFormat="1" ht="16.5" customHeight="1">
      <c r="B443" s="255"/>
      <c r="C443" s="256"/>
      <c r="D443" s="256"/>
      <c r="E443" s="257" t="s">
        <v>23</v>
      </c>
      <c r="F443" s="258" t="s">
        <v>176</v>
      </c>
      <c r="G443" s="256"/>
      <c r="H443" s="256"/>
      <c r="I443" s="256"/>
      <c r="J443" s="256"/>
      <c r="K443" s="259">
        <v>8</v>
      </c>
      <c r="L443" s="256"/>
      <c r="M443" s="256"/>
      <c r="N443" s="256"/>
      <c r="O443" s="256"/>
      <c r="P443" s="256"/>
      <c r="Q443" s="256"/>
      <c r="R443" s="260"/>
      <c r="T443" s="261"/>
      <c r="U443" s="256"/>
      <c r="V443" s="256"/>
      <c r="W443" s="256"/>
      <c r="X443" s="256"/>
      <c r="Y443" s="256"/>
      <c r="Z443" s="256"/>
      <c r="AA443" s="256"/>
      <c r="AB443" s="256"/>
      <c r="AC443" s="256"/>
      <c r="AD443" s="262"/>
      <c r="AT443" s="263" t="s">
        <v>172</v>
      </c>
      <c r="AU443" s="263" t="s">
        <v>112</v>
      </c>
      <c r="AV443" s="12" t="s">
        <v>169</v>
      </c>
      <c r="AW443" s="12" t="s">
        <v>7</v>
      </c>
      <c r="AX443" s="12" t="s">
        <v>90</v>
      </c>
      <c r="AY443" s="263" t="s">
        <v>164</v>
      </c>
    </row>
    <row r="444" s="1" customFormat="1" ht="25.5" customHeight="1">
      <c r="B444" s="48"/>
      <c r="C444" s="266" t="s">
        <v>741</v>
      </c>
      <c r="D444" s="266" t="s">
        <v>223</v>
      </c>
      <c r="E444" s="267" t="s">
        <v>742</v>
      </c>
      <c r="F444" s="268" t="s">
        <v>743</v>
      </c>
      <c r="G444" s="268"/>
      <c r="H444" s="268"/>
      <c r="I444" s="268"/>
      <c r="J444" s="269" t="s">
        <v>179</v>
      </c>
      <c r="K444" s="270">
        <v>8</v>
      </c>
      <c r="L444" s="271">
        <v>0</v>
      </c>
      <c r="M444" s="272"/>
      <c r="N444" s="272"/>
      <c r="O444" s="191"/>
      <c r="P444" s="232">
        <f>ROUND(V444*K444,2)</f>
        <v>0</v>
      </c>
      <c r="Q444" s="232"/>
      <c r="R444" s="50"/>
      <c r="T444" s="233" t="s">
        <v>23</v>
      </c>
      <c r="U444" s="58" t="s">
        <v>45</v>
      </c>
      <c r="V444" s="165">
        <f>L444+M444</f>
        <v>0</v>
      </c>
      <c r="W444" s="165">
        <f>ROUND(L444*K444,2)</f>
        <v>0</v>
      </c>
      <c r="X444" s="165">
        <f>ROUND(M444*K444,2)</f>
        <v>0</v>
      </c>
      <c r="Y444" s="49"/>
      <c r="Z444" s="234">
        <f>Y444*K444</f>
        <v>0</v>
      </c>
      <c r="AA444" s="234">
        <v>0</v>
      </c>
      <c r="AB444" s="234">
        <f>AA444*K444</f>
        <v>0</v>
      </c>
      <c r="AC444" s="234">
        <v>0</v>
      </c>
      <c r="AD444" s="235">
        <f>AC444*K444</f>
        <v>0</v>
      </c>
      <c r="AR444" s="23" t="s">
        <v>226</v>
      </c>
      <c r="AT444" s="23" t="s">
        <v>223</v>
      </c>
      <c r="AU444" s="23" t="s">
        <v>112</v>
      </c>
      <c r="AY444" s="23" t="s">
        <v>164</v>
      </c>
      <c r="BE444" s="145">
        <f>IF(U444="základní",P444,0)</f>
        <v>0</v>
      </c>
      <c r="BF444" s="145">
        <f>IF(U444="snížená",P444,0)</f>
        <v>0</v>
      </c>
      <c r="BG444" s="145">
        <f>IF(U444="zákl. přenesená",P444,0)</f>
        <v>0</v>
      </c>
      <c r="BH444" s="145">
        <f>IF(U444="sníž. přenesená",P444,0)</f>
        <v>0</v>
      </c>
      <c r="BI444" s="145">
        <f>IF(U444="nulová",P444,0)</f>
        <v>0</v>
      </c>
      <c r="BJ444" s="23" t="s">
        <v>90</v>
      </c>
      <c r="BK444" s="145">
        <f>ROUND(V444*K444,2)</f>
        <v>0</v>
      </c>
      <c r="BL444" s="23" t="s">
        <v>220</v>
      </c>
      <c r="BM444" s="23" t="s">
        <v>744</v>
      </c>
    </row>
    <row r="445" s="11" customFormat="1" ht="16.5" customHeight="1">
      <c r="B445" s="246"/>
      <c r="C445" s="247"/>
      <c r="D445" s="247"/>
      <c r="E445" s="248" t="s">
        <v>23</v>
      </c>
      <c r="F445" s="275" t="s">
        <v>740</v>
      </c>
      <c r="G445" s="276"/>
      <c r="H445" s="276"/>
      <c r="I445" s="276"/>
      <c r="J445" s="247"/>
      <c r="K445" s="250">
        <v>8</v>
      </c>
      <c r="L445" s="247"/>
      <c r="M445" s="247"/>
      <c r="N445" s="247"/>
      <c r="O445" s="247"/>
      <c r="P445" s="247"/>
      <c r="Q445" s="247"/>
      <c r="R445" s="251"/>
      <c r="T445" s="252"/>
      <c r="U445" s="247"/>
      <c r="V445" s="247"/>
      <c r="W445" s="247"/>
      <c r="X445" s="247"/>
      <c r="Y445" s="247"/>
      <c r="Z445" s="247"/>
      <c r="AA445" s="247"/>
      <c r="AB445" s="247"/>
      <c r="AC445" s="247"/>
      <c r="AD445" s="253"/>
      <c r="AT445" s="254" t="s">
        <v>172</v>
      </c>
      <c r="AU445" s="254" t="s">
        <v>112</v>
      </c>
      <c r="AV445" s="11" t="s">
        <v>112</v>
      </c>
      <c r="AW445" s="11" t="s">
        <v>7</v>
      </c>
      <c r="AX445" s="11" t="s">
        <v>82</v>
      </c>
      <c r="AY445" s="254" t="s">
        <v>164</v>
      </c>
    </row>
    <row r="446" s="12" customFormat="1" ht="16.5" customHeight="1">
      <c r="B446" s="255"/>
      <c r="C446" s="256"/>
      <c r="D446" s="256"/>
      <c r="E446" s="257" t="s">
        <v>23</v>
      </c>
      <c r="F446" s="258" t="s">
        <v>176</v>
      </c>
      <c r="G446" s="256"/>
      <c r="H446" s="256"/>
      <c r="I446" s="256"/>
      <c r="J446" s="256"/>
      <c r="K446" s="259">
        <v>8</v>
      </c>
      <c r="L446" s="256"/>
      <c r="M446" s="256"/>
      <c r="N446" s="256"/>
      <c r="O446" s="256"/>
      <c r="P446" s="256"/>
      <c r="Q446" s="256"/>
      <c r="R446" s="260"/>
      <c r="T446" s="261"/>
      <c r="U446" s="256"/>
      <c r="V446" s="256"/>
      <c r="W446" s="256"/>
      <c r="X446" s="256"/>
      <c r="Y446" s="256"/>
      <c r="Z446" s="256"/>
      <c r="AA446" s="256"/>
      <c r="AB446" s="256"/>
      <c r="AC446" s="256"/>
      <c r="AD446" s="262"/>
      <c r="AT446" s="263" t="s">
        <v>172</v>
      </c>
      <c r="AU446" s="263" t="s">
        <v>112</v>
      </c>
      <c r="AV446" s="12" t="s">
        <v>169</v>
      </c>
      <c r="AW446" s="12" t="s">
        <v>7</v>
      </c>
      <c r="AX446" s="12" t="s">
        <v>90</v>
      </c>
      <c r="AY446" s="263" t="s">
        <v>164</v>
      </c>
    </row>
    <row r="447" s="1" customFormat="1" ht="16.5" customHeight="1">
      <c r="B447" s="48"/>
      <c r="C447" s="266" t="s">
        <v>745</v>
      </c>
      <c r="D447" s="266" t="s">
        <v>223</v>
      </c>
      <c r="E447" s="267" t="s">
        <v>746</v>
      </c>
      <c r="F447" s="268" t="s">
        <v>747</v>
      </c>
      <c r="G447" s="268"/>
      <c r="H447" s="268"/>
      <c r="I447" s="268"/>
      <c r="J447" s="269" t="s">
        <v>179</v>
      </c>
      <c r="K447" s="270">
        <v>8</v>
      </c>
      <c r="L447" s="271">
        <v>0</v>
      </c>
      <c r="M447" s="272"/>
      <c r="N447" s="272"/>
      <c r="O447" s="191"/>
      <c r="P447" s="232">
        <f>ROUND(V447*K447,2)</f>
        <v>0</v>
      </c>
      <c r="Q447" s="232"/>
      <c r="R447" s="50"/>
      <c r="T447" s="233" t="s">
        <v>23</v>
      </c>
      <c r="U447" s="58" t="s">
        <v>45</v>
      </c>
      <c r="V447" s="165">
        <f>L447+M447</f>
        <v>0</v>
      </c>
      <c r="W447" s="165">
        <f>ROUND(L447*K447,2)</f>
        <v>0</v>
      </c>
      <c r="X447" s="165">
        <f>ROUND(M447*K447,2)</f>
        <v>0</v>
      </c>
      <c r="Y447" s="49"/>
      <c r="Z447" s="234">
        <f>Y447*K447</f>
        <v>0</v>
      </c>
      <c r="AA447" s="234">
        <v>0</v>
      </c>
      <c r="AB447" s="234">
        <f>AA447*K447</f>
        <v>0</v>
      </c>
      <c r="AC447" s="234">
        <v>0</v>
      </c>
      <c r="AD447" s="235">
        <f>AC447*K447</f>
        <v>0</v>
      </c>
      <c r="AR447" s="23" t="s">
        <v>226</v>
      </c>
      <c r="AT447" s="23" t="s">
        <v>223</v>
      </c>
      <c r="AU447" s="23" t="s">
        <v>112</v>
      </c>
      <c r="AY447" s="23" t="s">
        <v>164</v>
      </c>
      <c r="BE447" s="145">
        <f>IF(U447="základní",P447,0)</f>
        <v>0</v>
      </c>
      <c r="BF447" s="145">
        <f>IF(U447="snížená",P447,0)</f>
        <v>0</v>
      </c>
      <c r="BG447" s="145">
        <f>IF(U447="zákl. přenesená",P447,0)</f>
        <v>0</v>
      </c>
      <c r="BH447" s="145">
        <f>IF(U447="sníž. přenesená",P447,0)</f>
        <v>0</v>
      </c>
      <c r="BI447" s="145">
        <f>IF(U447="nulová",P447,0)</f>
        <v>0</v>
      </c>
      <c r="BJ447" s="23" t="s">
        <v>90</v>
      </c>
      <c r="BK447" s="145">
        <f>ROUND(V447*K447,2)</f>
        <v>0</v>
      </c>
      <c r="BL447" s="23" t="s">
        <v>220</v>
      </c>
      <c r="BM447" s="23" t="s">
        <v>748</v>
      </c>
    </row>
    <row r="448" s="11" customFormat="1" ht="16.5" customHeight="1">
      <c r="B448" s="246"/>
      <c r="C448" s="247"/>
      <c r="D448" s="247"/>
      <c r="E448" s="248" t="s">
        <v>23</v>
      </c>
      <c r="F448" s="275" t="s">
        <v>740</v>
      </c>
      <c r="G448" s="276"/>
      <c r="H448" s="276"/>
      <c r="I448" s="276"/>
      <c r="J448" s="247"/>
      <c r="K448" s="250">
        <v>8</v>
      </c>
      <c r="L448" s="247"/>
      <c r="M448" s="247"/>
      <c r="N448" s="247"/>
      <c r="O448" s="247"/>
      <c r="P448" s="247"/>
      <c r="Q448" s="247"/>
      <c r="R448" s="251"/>
      <c r="T448" s="252"/>
      <c r="U448" s="247"/>
      <c r="V448" s="247"/>
      <c r="W448" s="247"/>
      <c r="X448" s="247"/>
      <c r="Y448" s="247"/>
      <c r="Z448" s="247"/>
      <c r="AA448" s="247"/>
      <c r="AB448" s="247"/>
      <c r="AC448" s="247"/>
      <c r="AD448" s="253"/>
      <c r="AT448" s="254" t="s">
        <v>172</v>
      </c>
      <c r="AU448" s="254" t="s">
        <v>112</v>
      </c>
      <c r="AV448" s="11" t="s">
        <v>112</v>
      </c>
      <c r="AW448" s="11" t="s">
        <v>7</v>
      </c>
      <c r="AX448" s="11" t="s">
        <v>82</v>
      </c>
      <c r="AY448" s="254" t="s">
        <v>164</v>
      </c>
    </row>
    <row r="449" s="12" customFormat="1" ht="16.5" customHeight="1">
      <c r="B449" s="255"/>
      <c r="C449" s="256"/>
      <c r="D449" s="256"/>
      <c r="E449" s="257" t="s">
        <v>23</v>
      </c>
      <c r="F449" s="258" t="s">
        <v>176</v>
      </c>
      <c r="G449" s="256"/>
      <c r="H449" s="256"/>
      <c r="I449" s="256"/>
      <c r="J449" s="256"/>
      <c r="K449" s="259">
        <v>8</v>
      </c>
      <c r="L449" s="256"/>
      <c r="M449" s="256"/>
      <c r="N449" s="256"/>
      <c r="O449" s="256"/>
      <c r="P449" s="256"/>
      <c r="Q449" s="256"/>
      <c r="R449" s="260"/>
      <c r="T449" s="261"/>
      <c r="U449" s="256"/>
      <c r="V449" s="256"/>
      <c r="W449" s="256"/>
      <c r="X449" s="256"/>
      <c r="Y449" s="256"/>
      <c r="Z449" s="256"/>
      <c r="AA449" s="256"/>
      <c r="AB449" s="256"/>
      <c r="AC449" s="256"/>
      <c r="AD449" s="262"/>
      <c r="AT449" s="263" t="s">
        <v>172</v>
      </c>
      <c r="AU449" s="263" t="s">
        <v>112</v>
      </c>
      <c r="AV449" s="12" t="s">
        <v>169</v>
      </c>
      <c r="AW449" s="12" t="s">
        <v>7</v>
      </c>
      <c r="AX449" s="12" t="s">
        <v>90</v>
      </c>
      <c r="AY449" s="263" t="s">
        <v>164</v>
      </c>
    </row>
    <row r="450" s="1" customFormat="1" ht="16.5" customHeight="1">
      <c r="B450" s="48"/>
      <c r="C450" s="225" t="s">
        <v>749</v>
      </c>
      <c r="D450" s="225" t="s">
        <v>165</v>
      </c>
      <c r="E450" s="226" t="s">
        <v>750</v>
      </c>
      <c r="F450" s="227" t="s">
        <v>751</v>
      </c>
      <c r="G450" s="227"/>
      <c r="H450" s="227"/>
      <c r="I450" s="227"/>
      <c r="J450" s="228" t="s">
        <v>179</v>
      </c>
      <c r="K450" s="229">
        <v>2</v>
      </c>
      <c r="L450" s="230">
        <v>0</v>
      </c>
      <c r="M450" s="230">
        <v>0</v>
      </c>
      <c r="N450" s="231"/>
      <c r="O450" s="231"/>
      <c r="P450" s="232">
        <f>ROUND(V450*K450,2)</f>
        <v>0</v>
      </c>
      <c r="Q450" s="232"/>
      <c r="R450" s="50"/>
      <c r="T450" s="233" t="s">
        <v>23</v>
      </c>
      <c r="U450" s="58" t="s">
        <v>45</v>
      </c>
      <c r="V450" s="165">
        <f>L450+M450</f>
        <v>0</v>
      </c>
      <c r="W450" s="165">
        <f>ROUND(L450*K450,2)</f>
        <v>0</v>
      </c>
      <c r="X450" s="165">
        <f>ROUND(M450*K450,2)</f>
        <v>0</v>
      </c>
      <c r="Y450" s="49"/>
      <c r="Z450" s="234">
        <f>Y450*K450</f>
        <v>0</v>
      </c>
      <c r="AA450" s="234">
        <v>9.0000000000000006E-05</v>
      </c>
      <c r="AB450" s="234">
        <f>AA450*K450</f>
        <v>0.00018000000000000001</v>
      </c>
      <c r="AC450" s="234">
        <v>0</v>
      </c>
      <c r="AD450" s="235">
        <f>AC450*K450</f>
        <v>0</v>
      </c>
      <c r="AR450" s="23" t="s">
        <v>220</v>
      </c>
      <c r="AT450" s="23" t="s">
        <v>165</v>
      </c>
      <c r="AU450" s="23" t="s">
        <v>112</v>
      </c>
      <c r="AY450" s="23" t="s">
        <v>164</v>
      </c>
      <c r="BE450" s="145">
        <f>IF(U450="základní",P450,0)</f>
        <v>0</v>
      </c>
      <c r="BF450" s="145">
        <f>IF(U450="snížená",P450,0)</f>
        <v>0</v>
      </c>
      <c r="BG450" s="145">
        <f>IF(U450="zákl. přenesená",P450,0)</f>
        <v>0</v>
      </c>
      <c r="BH450" s="145">
        <f>IF(U450="sníž. přenesená",P450,0)</f>
        <v>0</v>
      </c>
      <c r="BI450" s="145">
        <f>IF(U450="nulová",P450,0)</f>
        <v>0</v>
      </c>
      <c r="BJ450" s="23" t="s">
        <v>90</v>
      </c>
      <c r="BK450" s="145">
        <f>ROUND(V450*K450,2)</f>
        <v>0</v>
      </c>
      <c r="BL450" s="23" t="s">
        <v>220</v>
      </c>
      <c r="BM450" s="23" t="s">
        <v>752</v>
      </c>
    </row>
    <row r="451" s="10" customFormat="1" ht="16.5" customHeight="1">
      <c r="B451" s="236"/>
      <c r="C451" s="237"/>
      <c r="D451" s="237"/>
      <c r="E451" s="238" t="s">
        <v>23</v>
      </c>
      <c r="F451" s="239" t="s">
        <v>753</v>
      </c>
      <c r="G451" s="240"/>
      <c r="H451" s="240"/>
      <c r="I451" s="240"/>
      <c r="J451" s="237"/>
      <c r="K451" s="238" t="s">
        <v>23</v>
      </c>
      <c r="L451" s="237"/>
      <c r="M451" s="237"/>
      <c r="N451" s="237"/>
      <c r="O451" s="237"/>
      <c r="P451" s="237"/>
      <c r="Q451" s="237"/>
      <c r="R451" s="241"/>
      <c r="T451" s="242"/>
      <c r="U451" s="237"/>
      <c r="V451" s="237"/>
      <c r="W451" s="237"/>
      <c r="X451" s="237"/>
      <c r="Y451" s="237"/>
      <c r="Z451" s="237"/>
      <c r="AA451" s="237"/>
      <c r="AB451" s="237"/>
      <c r="AC451" s="237"/>
      <c r="AD451" s="243"/>
      <c r="AT451" s="244" t="s">
        <v>172</v>
      </c>
      <c r="AU451" s="244" t="s">
        <v>112</v>
      </c>
      <c r="AV451" s="10" t="s">
        <v>90</v>
      </c>
      <c r="AW451" s="10" t="s">
        <v>7</v>
      </c>
      <c r="AX451" s="10" t="s">
        <v>82</v>
      </c>
      <c r="AY451" s="244" t="s">
        <v>164</v>
      </c>
    </row>
    <row r="452" s="11" customFormat="1" ht="16.5" customHeight="1">
      <c r="B452" s="246"/>
      <c r="C452" s="247"/>
      <c r="D452" s="247"/>
      <c r="E452" s="248" t="s">
        <v>23</v>
      </c>
      <c r="F452" s="249" t="s">
        <v>90</v>
      </c>
      <c r="G452" s="247"/>
      <c r="H452" s="247"/>
      <c r="I452" s="247"/>
      <c r="J452" s="247"/>
      <c r="K452" s="250">
        <v>1</v>
      </c>
      <c r="L452" s="247"/>
      <c r="M452" s="247"/>
      <c r="N452" s="247"/>
      <c r="O452" s="247"/>
      <c r="P452" s="247"/>
      <c r="Q452" s="247"/>
      <c r="R452" s="251"/>
      <c r="T452" s="252"/>
      <c r="U452" s="247"/>
      <c r="V452" s="247"/>
      <c r="W452" s="247"/>
      <c r="X452" s="247"/>
      <c r="Y452" s="247"/>
      <c r="Z452" s="247"/>
      <c r="AA452" s="247"/>
      <c r="AB452" s="247"/>
      <c r="AC452" s="247"/>
      <c r="AD452" s="253"/>
      <c r="AT452" s="254" t="s">
        <v>172</v>
      </c>
      <c r="AU452" s="254" t="s">
        <v>112</v>
      </c>
      <c r="AV452" s="11" t="s">
        <v>112</v>
      </c>
      <c r="AW452" s="11" t="s">
        <v>7</v>
      </c>
      <c r="AX452" s="11" t="s">
        <v>82</v>
      </c>
      <c r="AY452" s="254" t="s">
        <v>164</v>
      </c>
    </row>
    <row r="453" s="10" customFormat="1" ht="16.5" customHeight="1">
      <c r="B453" s="236"/>
      <c r="C453" s="237"/>
      <c r="D453" s="237"/>
      <c r="E453" s="238" t="s">
        <v>23</v>
      </c>
      <c r="F453" s="245" t="s">
        <v>754</v>
      </c>
      <c r="G453" s="237"/>
      <c r="H453" s="237"/>
      <c r="I453" s="237"/>
      <c r="J453" s="237"/>
      <c r="K453" s="238" t="s">
        <v>23</v>
      </c>
      <c r="L453" s="237"/>
      <c r="M453" s="237"/>
      <c r="N453" s="237"/>
      <c r="O453" s="237"/>
      <c r="P453" s="237"/>
      <c r="Q453" s="237"/>
      <c r="R453" s="241"/>
      <c r="T453" s="242"/>
      <c r="U453" s="237"/>
      <c r="V453" s="237"/>
      <c r="W453" s="237"/>
      <c r="X453" s="237"/>
      <c r="Y453" s="237"/>
      <c r="Z453" s="237"/>
      <c r="AA453" s="237"/>
      <c r="AB453" s="237"/>
      <c r="AC453" s="237"/>
      <c r="AD453" s="243"/>
      <c r="AT453" s="244" t="s">
        <v>172</v>
      </c>
      <c r="AU453" s="244" t="s">
        <v>112</v>
      </c>
      <c r="AV453" s="10" t="s">
        <v>90</v>
      </c>
      <c r="AW453" s="10" t="s">
        <v>7</v>
      </c>
      <c r="AX453" s="10" t="s">
        <v>82</v>
      </c>
      <c r="AY453" s="244" t="s">
        <v>164</v>
      </c>
    </row>
    <row r="454" s="11" customFormat="1" ht="16.5" customHeight="1">
      <c r="B454" s="246"/>
      <c r="C454" s="247"/>
      <c r="D454" s="247"/>
      <c r="E454" s="248" t="s">
        <v>23</v>
      </c>
      <c r="F454" s="249" t="s">
        <v>90</v>
      </c>
      <c r="G454" s="247"/>
      <c r="H454" s="247"/>
      <c r="I454" s="247"/>
      <c r="J454" s="247"/>
      <c r="K454" s="250">
        <v>1</v>
      </c>
      <c r="L454" s="247"/>
      <c r="M454" s="247"/>
      <c r="N454" s="247"/>
      <c r="O454" s="247"/>
      <c r="P454" s="247"/>
      <c r="Q454" s="247"/>
      <c r="R454" s="251"/>
      <c r="T454" s="252"/>
      <c r="U454" s="247"/>
      <c r="V454" s="247"/>
      <c r="W454" s="247"/>
      <c r="X454" s="247"/>
      <c r="Y454" s="247"/>
      <c r="Z454" s="247"/>
      <c r="AA454" s="247"/>
      <c r="AB454" s="247"/>
      <c r="AC454" s="247"/>
      <c r="AD454" s="253"/>
      <c r="AT454" s="254" t="s">
        <v>172</v>
      </c>
      <c r="AU454" s="254" t="s">
        <v>112</v>
      </c>
      <c r="AV454" s="11" t="s">
        <v>112</v>
      </c>
      <c r="AW454" s="11" t="s">
        <v>7</v>
      </c>
      <c r="AX454" s="11" t="s">
        <v>82</v>
      </c>
      <c r="AY454" s="254" t="s">
        <v>164</v>
      </c>
    </row>
    <row r="455" s="12" customFormat="1" ht="16.5" customHeight="1">
      <c r="B455" s="255"/>
      <c r="C455" s="256"/>
      <c r="D455" s="256"/>
      <c r="E455" s="257" t="s">
        <v>23</v>
      </c>
      <c r="F455" s="258" t="s">
        <v>176</v>
      </c>
      <c r="G455" s="256"/>
      <c r="H455" s="256"/>
      <c r="I455" s="256"/>
      <c r="J455" s="256"/>
      <c r="K455" s="259">
        <v>2</v>
      </c>
      <c r="L455" s="256"/>
      <c r="M455" s="256"/>
      <c r="N455" s="256"/>
      <c r="O455" s="256"/>
      <c r="P455" s="256"/>
      <c r="Q455" s="256"/>
      <c r="R455" s="260"/>
      <c r="T455" s="261"/>
      <c r="U455" s="256"/>
      <c r="V455" s="256"/>
      <c r="W455" s="256"/>
      <c r="X455" s="256"/>
      <c r="Y455" s="256"/>
      <c r="Z455" s="256"/>
      <c r="AA455" s="256"/>
      <c r="AB455" s="256"/>
      <c r="AC455" s="256"/>
      <c r="AD455" s="262"/>
      <c r="AT455" s="263" t="s">
        <v>172</v>
      </c>
      <c r="AU455" s="263" t="s">
        <v>112</v>
      </c>
      <c r="AV455" s="12" t="s">
        <v>169</v>
      </c>
      <c r="AW455" s="12" t="s">
        <v>7</v>
      </c>
      <c r="AX455" s="12" t="s">
        <v>90</v>
      </c>
      <c r="AY455" s="263" t="s">
        <v>164</v>
      </c>
    </row>
    <row r="456" s="1" customFormat="1" ht="16.5" customHeight="1">
      <c r="B456" s="48"/>
      <c r="C456" s="225" t="s">
        <v>755</v>
      </c>
      <c r="D456" s="225" t="s">
        <v>165</v>
      </c>
      <c r="E456" s="226" t="s">
        <v>756</v>
      </c>
      <c r="F456" s="227" t="s">
        <v>757</v>
      </c>
      <c r="G456" s="227"/>
      <c r="H456" s="227"/>
      <c r="I456" s="227"/>
      <c r="J456" s="228" t="s">
        <v>179</v>
      </c>
      <c r="K456" s="229">
        <v>5</v>
      </c>
      <c r="L456" s="230">
        <v>0</v>
      </c>
      <c r="M456" s="230">
        <v>0</v>
      </c>
      <c r="N456" s="231"/>
      <c r="O456" s="231"/>
      <c r="P456" s="232">
        <f>ROUND(V456*K456,2)</f>
        <v>0</v>
      </c>
      <c r="Q456" s="232"/>
      <c r="R456" s="50"/>
      <c r="T456" s="233" t="s">
        <v>23</v>
      </c>
      <c r="U456" s="58" t="s">
        <v>45</v>
      </c>
      <c r="V456" s="165">
        <f>L456+M456</f>
        <v>0</v>
      </c>
      <c r="W456" s="165">
        <f>ROUND(L456*K456,2)</f>
        <v>0</v>
      </c>
      <c r="X456" s="165">
        <f>ROUND(M456*K456,2)</f>
        <v>0</v>
      </c>
      <c r="Y456" s="49"/>
      <c r="Z456" s="234">
        <f>Y456*K456</f>
        <v>0</v>
      </c>
      <c r="AA456" s="234">
        <v>0.00031</v>
      </c>
      <c r="AB456" s="234">
        <f>AA456*K456</f>
        <v>0.00155</v>
      </c>
      <c r="AC456" s="234">
        <v>0</v>
      </c>
      <c r="AD456" s="235">
        <f>AC456*K456</f>
        <v>0</v>
      </c>
      <c r="AR456" s="23" t="s">
        <v>220</v>
      </c>
      <c r="AT456" s="23" t="s">
        <v>165</v>
      </c>
      <c r="AU456" s="23" t="s">
        <v>112</v>
      </c>
      <c r="AY456" s="23" t="s">
        <v>164</v>
      </c>
      <c r="BE456" s="145">
        <f>IF(U456="základní",P456,0)</f>
        <v>0</v>
      </c>
      <c r="BF456" s="145">
        <f>IF(U456="snížená",P456,0)</f>
        <v>0</v>
      </c>
      <c r="BG456" s="145">
        <f>IF(U456="zákl. přenesená",P456,0)</f>
        <v>0</v>
      </c>
      <c r="BH456" s="145">
        <f>IF(U456="sníž. přenesená",P456,0)</f>
        <v>0</v>
      </c>
      <c r="BI456" s="145">
        <f>IF(U456="nulová",P456,0)</f>
        <v>0</v>
      </c>
      <c r="BJ456" s="23" t="s">
        <v>90</v>
      </c>
      <c r="BK456" s="145">
        <f>ROUND(V456*K456,2)</f>
        <v>0</v>
      </c>
      <c r="BL456" s="23" t="s">
        <v>220</v>
      </c>
      <c r="BM456" s="23" t="s">
        <v>758</v>
      </c>
    </row>
    <row r="457" s="10" customFormat="1" ht="16.5" customHeight="1">
      <c r="B457" s="236"/>
      <c r="C457" s="237"/>
      <c r="D457" s="237"/>
      <c r="E457" s="238" t="s">
        <v>23</v>
      </c>
      <c r="F457" s="239" t="s">
        <v>759</v>
      </c>
      <c r="G457" s="240"/>
      <c r="H457" s="240"/>
      <c r="I457" s="240"/>
      <c r="J457" s="237"/>
      <c r="K457" s="238" t="s">
        <v>23</v>
      </c>
      <c r="L457" s="237"/>
      <c r="M457" s="237"/>
      <c r="N457" s="237"/>
      <c r="O457" s="237"/>
      <c r="P457" s="237"/>
      <c r="Q457" s="237"/>
      <c r="R457" s="241"/>
      <c r="T457" s="242"/>
      <c r="U457" s="237"/>
      <c r="V457" s="237"/>
      <c r="W457" s="237"/>
      <c r="X457" s="237"/>
      <c r="Y457" s="237"/>
      <c r="Z457" s="237"/>
      <c r="AA457" s="237"/>
      <c r="AB457" s="237"/>
      <c r="AC457" s="237"/>
      <c r="AD457" s="243"/>
      <c r="AT457" s="244" t="s">
        <v>172</v>
      </c>
      <c r="AU457" s="244" t="s">
        <v>112</v>
      </c>
      <c r="AV457" s="10" t="s">
        <v>90</v>
      </c>
      <c r="AW457" s="10" t="s">
        <v>7</v>
      </c>
      <c r="AX457" s="10" t="s">
        <v>82</v>
      </c>
      <c r="AY457" s="244" t="s">
        <v>164</v>
      </c>
    </row>
    <row r="458" s="11" customFormat="1" ht="16.5" customHeight="1">
      <c r="B458" s="246"/>
      <c r="C458" s="247"/>
      <c r="D458" s="247"/>
      <c r="E458" s="248" t="s">
        <v>23</v>
      </c>
      <c r="F458" s="249" t="s">
        <v>181</v>
      </c>
      <c r="G458" s="247"/>
      <c r="H458" s="247"/>
      <c r="I458" s="247"/>
      <c r="J458" s="247"/>
      <c r="K458" s="250">
        <v>3</v>
      </c>
      <c r="L458" s="247"/>
      <c r="M458" s="247"/>
      <c r="N458" s="247"/>
      <c r="O458" s="247"/>
      <c r="P458" s="247"/>
      <c r="Q458" s="247"/>
      <c r="R458" s="251"/>
      <c r="T458" s="252"/>
      <c r="U458" s="247"/>
      <c r="V458" s="247"/>
      <c r="W458" s="247"/>
      <c r="X458" s="247"/>
      <c r="Y458" s="247"/>
      <c r="Z458" s="247"/>
      <c r="AA458" s="247"/>
      <c r="AB458" s="247"/>
      <c r="AC458" s="247"/>
      <c r="AD458" s="253"/>
      <c r="AT458" s="254" t="s">
        <v>172</v>
      </c>
      <c r="AU458" s="254" t="s">
        <v>112</v>
      </c>
      <c r="AV458" s="11" t="s">
        <v>112</v>
      </c>
      <c r="AW458" s="11" t="s">
        <v>7</v>
      </c>
      <c r="AX458" s="11" t="s">
        <v>82</v>
      </c>
      <c r="AY458" s="254" t="s">
        <v>164</v>
      </c>
    </row>
    <row r="459" s="10" customFormat="1" ht="25.5" customHeight="1">
      <c r="B459" s="236"/>
      <c r="C459" s="237"/>
      <c r="D459" s="237"/>
      <c r="E459" s="238" t="s">
        <v>23</v>
      </c>
      <c r="F459" s="245" t="s">
        <v>760</v>
      </c>
      <c r="G459" s="237"/>
      <c r="H459" s="237"/>
      <c r="I459" s="237"/>
      <c r="J459" s="237"/>
      <c r="K459" s="238" t="s">
        <v>23</v>
      </c>
      <c r="L459" s="237"/>
      <c r="M459" s="237"/>
      <c r="N459" s="237"/>
      <c r="O459" s="237"/>
      <c r="P459" s="237"/>
      <c r="Q459" s="237"/>
      <c r="R459" s="241"/>
      <c r="T459" s="242"/>
      <c r="U459" s="237"/>
      <c r="V459" s="237"/>
      <c r="W459" s="237"/>
      <c r="X459" s="237"/>
      <c r="Y459" s="237"/>
      <c r="Z459" s="237"/>
      <c r="AA459" s="237"/>
      <c r="AB459" s="237"/>
      <c r="AC459" s="237"/>
      <c r="AD459" s="243"/>
      <c r="AT459" s="244" t="s">
        <v>172</v>
      </c>
      <c r="AU459" s="244" t="s">
        <v>112</v>
      </c>
      <c r="AV459" s="10" t="s">
        <v>90</v>
      </c>
      <c r="AW459" s="10" t="s">
        <v>7</v>
      </c>
      <c r="AX459" s="10" t="s">
        <v>82</v>
      </c>
      <c r="AY459" s="244" t="s">
        <v>164</v>
      </c>
    </row>
    <row r="460" s="11" customFormat="1" ht="16.5" customHeight="1">
      <c r="B460" s="246"/>
      <c r="C460" s="247"/>
      <c r="D460" s="247"/>
      <c r="E460" s="248" t="s">
        <v>23</v>
      </c>
      <c r="F460" s="249" t="s">
        <v>112</v>
      </c>
      <c r="G460" s="247"/>
      <c r="H460" s="247"/>
      <c r="I460" s="247"/>
      <c r="J460" s="247"/>
      <c r="K460" s="250">
        <v>2</v>
      </c>
      <c r="L460" s="247"/>
      <c r="M460" s="247"/>
      <c r="N460" s="247"/>
      <c r="O460" s="247"/>
      <c r="P460" s="247"/>
      <c r="Q460" s="247"/>
      <c r="R460" s="251"/>
      <c r="T460" s="252"/>
      <c r="U460" s="247"/>
      <c r="V460" s="247"/>
      <c r="W460" s="247"/>
      <c r="X460" s="247"/>
      <c r="Y460" s="247"/>
      <c r="Z460" s="247"/>
      <c r="AA460" s="247"/>
      <c r="AB460" s="247"/>
      <c r="AC460" s="247"/>
      <c r="AD460" s="253"/>
      <c r="AT460" s="254" t="s">
        <v>172</v>
      </c>
      <c r="AU460" s="254" t="s">
        <v>112</v>
      </c>
      <c r="AV460" s="11" t="s">
        <v>112</v>
      </c>
      <c r="AW460" s="11" t="s">
        <v>7</v>
      </c>
      <c r="AX460" s="11" t="s">
        <v>82</v>
      </c>
      <c r="AY460" s="254" t="s">
        <v>164</v>
      </c>
    </row>
    <row r="461" s="12" customFormat="1" ht="16.5" customHeight="1">
      <c r="B461" s="255"/>
      <c r="C461" s="256"/>
      <c r="D461" s="256"/>
      <c r="E461" s="257" t="s">
        <v>23</v>
      </c>
      <c r="F461" s="258" t="s">
        <v>176</v>
      </c>
      <c r="G461" s="256"/>
      <c r="H461" s="256"/>
      <c r="I461" s="256"/>
      <c r="J461" s="256"/>
      <c r="K461" s="259">
        <v>5</v>
      </c>
      <c r="L461" s="256"/>
      <c r="M461" s="256"/>
      <c r="N461" s="256"/>
      <c r="O461" s="256"/>
      <c r="P461" s="256"/>
      <c r="Q461" s="256"/>
      <c r="R461" s="260"/>
      <c r="T461" s="261"/>
      <c r="U461" s="256"/>
      <c r="V461" s="256"/>
      <c r="W461" s="256"/>
      <c r="X461" s="256"/>
      <c r="Y461" s="256"/>
      <c r="Z461" s="256"/>
      <c r="AA461" s="256"/>
      <c r="AB461" s="256"/>
      <c r="AC461" s="256"/>
      <c r="AD461" s="262"/>
      <c r="AT461" s="263" t="s">
        <v>172</v>
      </c>
      <c r="AU461" s="263" t="s">
        <v>112</v>
      </c>
      <c r="AV461" s="12" t="s">
        <v>169</v>
      </c>
      <c r="AW461" s="12" t="s">
        <v>7</v>
      </c>
      <c r="AX461" s="12" t="s">
        <v>90</v>
      </c>
      <c r="AY461" s="263" t="s">
        <v>164</v>
      </c>
    </row>
    <row r="462" s="1" customFormat="1" ht="25.5" customHeight="1">
      <c r="B462" s="48"/>
      <c r="C462" s="225" t="s">
        <v>761</v>
      </c>
      <c r="D462" s="225" t="s">
        <v>165</v>
      </c>
      <c r="E462" s="226" t="s">
        <v>762</v>
      </c>
      <c r="F462" s="227" t="s">
        <v>763</v>
      </c>
      <c r="G462" s="227"/>
      <c r="H462" s="227"/>
      <c r="I462" s="227"/>
      <c r="J462" s="228" t="s">
        <v>198</v>
      </c>
      <c r="K462" s="229">
        <v>0.34000000000000002</v>
      </c>
      <c r="L462" s="230">
        <v>0</v>
      </c>
      <c r="M462" s="230">
        <v>0</v>
      </c>
      <c r="N462" s="231"/>
      <c r="O462" s="231"/>
      <c r="P462" s="232">
        <f>ROUND(V462*K462,2)</f>
        <v>0</v>
      </c>
      <c r="Q462" s="232"/>
      <c r="R462" s="50"/>
      <c r="T462" s="233" t="s">
        <v>23</v>
      </c>
      <c r="U462" s="58" t="s">
        <v>45</v>
      </c>
      <c r="V462" s="165">
        <f>L462+M462</f>
        <v>0</v>
      </c>
      <c r="W462" s="165">
        <f>ROUND(L462*K462,2)</f>
        <v>0</v>
      </c>
      <c r="X462" s="165">
        <f>ROUND(M462*K462,2)</f>
        <v>0</v>
      </c>
      <c r="Y462" s="49"/>
      <c r="Z462" s="234">
        <f>Y462*K462</f>
        <v>0</v>
      </c>
      <c r="AA462" s="234">
        <v>0</v>
      </c>
      <c r="AB462" s="234">
        <f>AA462*K462</f>
        <v>0</v>
      </c>
      <c r="AC462" s="234">
        <v>0</v>
      </c>
      <c r="AD462" s="235">
        <f>AC462*K462</f>
        <v>0</v>
      </c>
      <c r="AR462" s="23" t="s">
        <v>220</v>
      </c>
      <c r="AT462" s="23" t="s">
        <v>165</v>
      </c>
      <c r="AU462" s="23" t="s">
        <v>112</v>
      </c>
      <c r="AY462" s="23" t="s">
        <v>164</v>
      </c>
      <c r="BE462" s="145">
        <f>IF(U462="základní",P462,0)</f>
        <v>0</v>
      </c>
      <c r="BF462" s="145">
        <f>IF(U462="snížená",P462,0)</f>
        <v>0</v>
      </c>
      <c r="BG462" s="145">
        <f>IF(U462="zákl. přenesená",P462,0)</f>
        <v>0</v>
      </c>
      <c r="BH462" s="145">
        <f>IF(U462="sníž. přenesená",P462,0)</f>
        <v>0</v>
      </c>
      <c r="BI462" s="145">
        <f>IF(U462="nulová",P462,0)</f>
        <v>0</v>
      </c>
      <c r="BJ462" s="23" t="s">
        <v>90</v>
      </c>
      <c r="BK462" s="145">
        <f>ROUND(V462*K462,2)</f>
        <v>0</v>
      </c>
      <c r="BL462" s="23" t="s">
        <v>220</v>
      </c>
      <c r="BM462" s="23" t="s">
        <v>764</v>
      </c>
    </row>
    <row r="463" s="9" customFormat="1" ht="29.88" customHeight="1">
      <c r="B463" s="211"/>
      <c r="C463" s="212"/>
      <c r="D463" s="222" t="s">
        <v>135</v>
      </c>
      <c r="E463" s="222"/>
      <c r="F463" s="222"/>
      <c r="G463" s="222"/>
      <c r="H463" s="222"/>
      <c r="I463" s="222"/>
      <c r="J463" s="222"/>
      <c r="K463" s="222"/>
      <c r="L463" s="222"/>
      <c r="M463" s="273">
        <f>BK463</f>
        <v>0</v>
      </c>
      <c r="N463" s="274"/>
      <c r="O463" s="274"/>
      <c r="P463" s="274"/>
      <c r="Q463" s="274"/>
      <c r="R463" s="214"/>
      <c r="T463" s="215"/>
      <c r="U463" s="212"/>
      <c r="V463" s="212"/>
      <c r="W463" s="216">
        <f>SUM(W464:W467)</f>
        <v>0</v>
      </c>
      <c r="X463" s="216">
        <f>SUM(X464:X467)</f>
        <v>0</v>
      </c>
      <c r="Y463" s="212"/>
      <c r="Z463" s="217">
        <f>SUM(Z464:Z467)</f>
        <v>0</v>
      </c>
      <c r="AA463" s="212"/>
      <c r="AB463" s="217">
        <f>SUM(AB464:AB467)</f>
        <v>0.066699999999999995</v>
      </c>
      <c r="AC463" s="212"/>
      <c r="AD463" s="218">
        <f>SUM(AD464:AD467)</f>
        <v>0</v>
      </c>
      <c r="AR463" s="219" t="s">
        <v>112</v>
      </c>
      <c r="AT463" s="220" t="s">
        <v>81</v>
      </c>
      <c r="AU463" s="220" t="s">
        <v>90</v>
      </c>
      <c r="AY463" s="219" t="s">
        <v>164</v>
      </c>
      <c r="BK463" s="221">
        <f>SUM(BK464:BK467)</f>
        <v>0</v>
      </c>
    </row>
    <row r="464" s="1" customFormat="1" ht="38.25" customHeight="1">
      <c r="B464" s="48"/>
      <c r="C464" s="225" t="s">
        <v>765</v>
      </c>
      <c r="D464" s="225" t="s">
        <v>165</v>
      </c>
      <c r="E464" s="226" t="s">
        <v>766</v>
      </c>
      <c r="F464" s="227" t="s">
        <v>767</v>
      </c>
      <c r="G464" s="227"/>
      <c r="H464" s="227"/>
      <c r="I464" s="227"/>
      <c r="J464" s="228" t="s">
        <v>388</v>
      </c>
      <c r="K464" s="229">
        <v>3</v>
      </c>
      <c r="L464" s="230">
        <v>0</v>
      </c>
      <c r="M464" s="230">
        <v>0</v>
      </c>
      <c r="N464" s="231"/>
      <c r="O464" s="231"/>
      <c r="P464" s="232">
        <f>ROUND(V464*K464,2)</f>
        <v>0</v>
      </c>
      <c r="Q464" s="232"/>
      <c r="R464" s="50"/>
      <c r="T464" s="233" t="s">
        <v>23</v>
      </c>
      <c r="U464" s="58" t="s">
        <v>45</v>
      </c>
      <c r="V464" s="165">
        <f>L464+M464</f>
        <v>0</v>
      </c>
      <c r="W464" s="165">
        <f>ROUND(L464*K464,2)</f>
        <v>0</v>
      </c>
      <c r="X464" s="165">
        <f>ROUND(M464*K464,2)</f>
        <v>0</v>
      </c>
      <c r="Y464" s="49"/>
      <c r="Z464" s="234">
        <f>Y464*K464</f>
        <v>0</v>
      </c>
      <c r="AA464" s="234">
        <v>0.0091999999999999998</v>
      </c>
      <c r="AB464" s="234">
        <f>AA464*K464</f>
        <v>0.0276</v>
      </c>
      <c r="AC464" s="234">
        <v>0</v>
      </c>
      <c r="AD464" s="235">
        <f>AC464*K464</f>
        <v>0</v>
      </c>
      <c r="AR464" s="23" t="s">
        <v>220</v>
      </c>
      <c r="AT464" s="23" t="s">
        <v>165</v>
      </c>
      <c r="AU464" s="23" t="s">
        <v>112</v>
      </c>
      <c r="AY464" s="23" t="s">
        <v>164</v>
      </c>
      <c r="BE464" s="145">
        <f>IF(U464="základní",P464,0)</f>
        <v>0</v>
      </c>
      <c r="BF464" s="145">
        <f>IF(U464="snížená",P464,0)</f>
        <v>0</v>
      </c>
      <c r="BG464" s="145">
        <f>IF(U464="zákl. přenesená",P464,0)</f>
        <v>0</v>
      </c>
      <c r="BH464" s="145">
        <f>IF(U464="sníž. přenesená",P464,0)</f>
        <v>0</v>
      </c>
      <c r="BI464" s="145">
        <f>IF(U464="nulová",P464,0)</f>
        <v>0</v>
      </c>
      <c r="BJ464" s="23" t="s">
        <v>90</v>
      </c>
      <c r="BK464" s="145">
        <f>ROUND(V464*K464,2)</f>
        <v>0</v>
      </c>
      <c r="BL464" s="23" t="s">
        <v>220</v>
      </c>
      <c r="BM464" s="23" t="s">
        <v>768</v>
      </c>
    </row>
    <row r="465" s="1" customFormat="1" ht="38.25" customHeight="1">
      <c r="B465" s="48"/>
      <c r="C465" s="225" t="s">
        <v>769</v>
      </c>
      <c r="D465" s="225" t="s">
        <v>165</v>
      </c>
      <c r="E465" s="226" t="s">
        <v>770</v>
      </c>
      <c r="F465" s="227" t="s">
        <v>771</v>
      </c>
      <c r="G465" s="227"/>
      <c r="H465" s="227"/>
      <c r="I465" s="227"/>
      <c r="J465" s="228" t="s">
        <v>388</v>
      </c>
      <c r="K465" s="229">
        <v>2</v>
      </c>
      <c r="L465" s="230">
        <v>0</v>
      </c>
      <c r="M465" s="230">
        <v>0</v>
      </c>
      <c r="N465" s="231"/>
      <c r="O465" s="231"/>
      <c r="P465" s="232">
        <f>ROUND(V465*K465,2)</f>
        <v>0</v>
      </c>
      <c r="Q465" s="232"/>
      <c r="R465" s="50"/>
      <c r="T465" s="233" t="s">
        <v>23</v>
      </c>
      <c r="U465" s="58" t="s">
        <v>45</v>
      </c>
      <c r="V465" s="165">
        <f>L465+M465</f>
        <v>0</v>
      </c>
      <c r="W465" s="165">
        <f>ROUND(L465*K465,2)</f>
        <v>0</v>
      </c>
      <c r="X465" s="165">
        <f>ROUND(M465*K465,2)</f>
        <v>0</v>
      </c>
      <c r="Y465" s="49"/>
      <c r="Z465" s="234">
        <f>Y465*K465</f>
        <v>0</v>
      </c>
      <c r="AA465" s="234">
        <v>0.017649999999999999</v>
      </c>
      <c r="AB465" s="234">
        <f>AA465*K465</f>
        <v>0.035299999999999998</v>
      </c>
      <c r="AC465" s="234">
        <v>0</v>
      </c>
      <c r="AD465" s="235">
        <f>AC465*K465</f>
        <v>0</v>
      </c>
      <c r="AR465" s="23" t="s">
        <v>220</v>
      </c>
      <c r="AT465" s="23" t="s">
        <v>165</v>
      </c>
      <c r="AU465" s="23" t="s">
        <v>112</v>
      </c>
      <c r="AY465" s="23" t="s">
        <v>164</v>
      </c>
      <c r="BE465" s="145">
        <f>IF(U465="základní",P465,0)</f>
        <v>0</v>
      </c>
      <c r="BF465" s="145">
        <f>IF(U465="snížená",P465,0)</f>
        <v>0</v>
      </c>
      <c r="BG465" s="145">
        <f>IF(U465="zákl. přenesená",P465,0)</f>
        <v>0</v>
      </c>
      <c r="BH465" s="145">
        <f>IF(U465="sníž. přenesená",P465,0)</f>
        <v>0</v>
      </c>
      <c r="BI465" s="145">
        <f>IF(U465="nulová",P465,0)</f>
        <v>0</v>
      </c>
      <c r="BJ465" s="23" t="s">
        <v>90</v>
      </c>
      <c r="BK465" s="145">
        <f>ROUND(V465*K465,2)</f>
        <v>0</v>
      </c>
      <c r="BL465" s="23" t="s">
        <v>220</v>
      </c>
      <c r="BM465" s="23" t="s">
        <v>772</v>
      </c>
    </row>
    <row r="466" s="1" customFormat="1" ht="25.5" customHeight="1">
      <c r="B466" s="48"/>
      <c r="C466" s="266" t="s">
        <v>773</v>
      </c>
      <c r="D466" s="266" t="s">
        <v>223</v>
      </c>
      <c r="E466" s="267" t="s">
        <v>774</v>
      </c>
      <c r="F466" s="268" t="s">
        <v>775</v>
      </c>
      <c r="G466" s="268"/>
      <c r="H466" s="268"/>
      <c r="I466" s="268"/>
      <c r="J466" s="269" t="s">
        <v>179</v>
      </c>
      <c r="K466" s="270">
        <v>2</v>
      </c>
      <c r="L466" s="271">
        <v>0</v>
      </c>
      <c r="M466" s="272"/>
      <c r="N466" s="272"/>
      <c r="O466" s="191"/>
      <c r="P466" s="232">
        <f>ROUND(V466*K466,2)</f>
        <v>0</v>
      </c>
      <c r="Q466" s="232"/>
      <c r="R466" s="50"/>
      <c r="T466" s="233" t="s">
        <v>23</v>
      </c>
      <c r="U466" s="58" t="s">
        <v>45</v>
      </c>
      <c r="V466" s="165">
        <f>L466+M466</f>
        <v>0</v>
      </c>
      <c r="W466" s="165">
        <f>ROUND(L466*K466,2)</f>
        <v>0</v>
      </c>
      <c r="X466" s="165">
        <f>ROUND(M466*K466,2)</f>
        <v>0</v>
      </c>
      <c r="Y466" s="49"/>
      <c r="Z466" s="234">
        <f>Y466*K466</f>
        <v>0</v>
      </c>
      <c r="AA466" s="234">
        <v>0.0019</v>
      </c>
      <c r="AB466" s="234">
        <f>AA466*K466</f>
        <v>0.0038</v>
      </c>
      <c r="AC466" s="234">
        <v>0</v>
      </c>
      <c r="AD466" s="235">
        <f>AC466*K466</f>
        <v>0</v>
      </c>
      <c r="AR466" s="23" t="s">
        <v>226</v>
      </c>
      <c r="AT466" s="23" t="s">
        <v>223</v>
      </c>
      <c r="AU466" s="23" t="s">
        <v>112</v>
      </c>
      <c r="AY466" s="23" t="s">
        <v>164</v>
      </c>
      <c r="BE466" s="145">
        <f>IF(U466="základní",P466,0)</f>
        <v>0</v>
      </c>
      <c r="BF466" s="145">
        <f>IF(U466="snížená",P466,0)</f>
        <v>0</v>
      </c>
      <c r="BG466" s="145">
        <f>IF(U466="zákl. přenesená",P466,0)</f>
        <v>0</v>
      </c>
      <c r="BH466" s="145">
        <f>IF(U466="sníž. přenesená",P466,0)</f>
        <v>0</v>
      </c>
      <c r="BI466" s="145">
        <f>IF(U466="nulová",P466,0)</f>
        <v>0</v>
      </c>
      <c r="BJ466" s="23" t="s">
        <v>90</v>
      </c>
      <c r="BK466" s="145">
        <f>ROUND(V466*K466,2)</f>
        <v>0</v>
      </c>
      <c r="BL466" s="23" t="s">
        <v>220</v>
      </c>
      <c r="BM466" s="23" t="s">
        <v>776</v>
      </c>
    </row>
    <row r="467" s="1" customFormat="1" ht="25.5" customHeight="1">
      <c r="B467" s="48"/>
      <c r="C467" s="225" t="s">
        <v>777</v>
      </c>
      <c r="D467" s="225" t="s">
        <v>165</v>
      </c>
      <c r="E467" s="226" t="s">
        <v>778</v>
      </c>
      <c r="F467" s="227" t="s">
        <v>779</v>
      </c>
      <c r="G467" s="227"/>
      <c r="H467" s="227"/>
      <c r="I467" s="227"/>
      <c r="J467" s="228" t="s">
        <v>198</v>
      </c>
      <c r="K467" s="229">
        <v>0.067000000000000004</v>
      </c>
      <c r="L467" s="230">
        <v>0</v>
      </c>
      <c r="M467" s="230">
        <v>0</v>
      </c>
      <c r="N467" s="231"/>
      <c r="O467" s="231"/>
      <c r="P467" s="232">
        <f>ROUND(V467*K467,2)</f>
        <v>0</v>
      </c>
      <c r="Q467" s="232"/>
      <c r="R467" s="50"/>
      <c r="T467" s="233" t="s">
        <v>23</v>
      </c>
      <c r="U467" s="58" t="s">
        <v>45</v>
      </c>
      <c r="V467" s="165">
        <f>L467+M467</f>
        <v>0</v>
      </c>
      <c r="W467" s="165">
        <f>ROUND(L467*K467,2)</f>
        <v>0</v>
      </c>
      <c r="X467" s="165">
        <f>ROUND(M467*K467,2)</f>
        <v>0</v>
      </c>
      <c r="Y467" s="49"/>
      <c r="Z467" s="234">
        <f>Y467*K467</f>
        <v>0</v>
      </c>
      <c r="AA467" s="234">
        <v>0</v>
      </c>
      <c r="AB467" s="234">
        <f>AA467*K467</f>
        <v>0</v>
      </c>
      <c r="AC467" s="234">
        <v>0</v>
      </c>
      <c r="AD467" s="235">
        <f>AC467*K467</f>
        <v>0</v>
      </c>
      <c r="AR467" s="23" t="s">
        <v>220</v>
      </c>
      <c r="AT467" s="23" t="s">
        <v>165</v>
      </c>
      <c r="AU467" s="23" t="s">
        <v>112</v>
      </c>
      <c r="AY467" s="23" t="s">
        <v>164</v>
      </c>
      <c r="BE467" s="145">
        <f>IF(U467="základní",P467,0)</f>
        <v>0</v>
      </c>
      <c r="BF467" s="145">
        <f>IF(U467="snížená",P467,0)</f>
        <v>0</v>
      </c>
      <c r="BG467" s="145">
        <f>IF(U467="zákl. přenesená",P467,0)</f>
        <v>0</v>
      </c>
      <c r="BH467" s="145">
        <f>IF(U467="sníž. přenesená",P467,0)</f>
        <v>0</v>
      </c>
      <c r="BI467" s="145">
        <f>IF(U467="nulová",P467,0)</f>
        <v>0</v>
      </c>
      <c r="BJ467" s="23" t="s">
        <v>90</v>
      </c>
      <c r="BK467" s="145">
        <f>ROUND(V467*K467,2)</f>
        <v>0</v>
      </c>
      <c r="BL467" s="23" t="s">
        <v>220</v>
      </c>
      <c r="BM467" s="23" t="s">
        <v>780</v>
      </c>
    </row>
    <row r="468" s="1" customFormat="1" ht="49.92" customHeight="1">
      <c r="B468" s="48"/>
      <c r="C468" s="49"/>
      <c r="D468" s="213" t="s">
        <v>781</v>
      </c>
      <c r="E468" s="49"/>
      <c r="F468" s="49"/>
      <c r="G468" s="49"/>
      <c r="H468" s="49"/>
      <c r="I468" s="49"/>
      <c r="J468" s="49"/>
      <c r="K468" s="49"/>
      <c r="L468" s="49"/>
      <c r="M468" s="277">
        <f>BK468</f>
        <v>0</v>
      </c>
      <c r="N468" s="278"/>
      <c r="O468" s="278"/>
      <c r="P468" s="278"/>
      <c r="Q468" s="278"/>
      <c r="R468" s="50"/>
      <c r="T468" s="194"/>
      <c r="U468" s="49"/>
      <c r="V468" s="49"/>
      <c r="W468" s="216">
        <f>SUM(W469:W473)</f>
        <v>0</v>
      </c>
      <c r="X468" s="216">
        <f>SUM(X469:X473)</f>
        <v>0</v>
      </c>
      <c r="Y468" s="49"/>
      <c r="Z468" s="49"/>
      <c r="AA468" s="49"/>
      <c r="AB468" s="49"/>
      <c r="AC468" s="49"/>
      <c r="AD468" s="102"/>
      <c r="AT468" s="23" t="s">
        <v>81</v>
      </c>
      <c r="AU468" s="23" t="s">
        <v>82</v>
      </c>
      <c r="AY468" s="23" t="s">
        <v>782</v>
      </c>
      <c r="BK468" s="145">
        <f>SUM(BK469:BK473)</f>
        <v>0</v>
      </c>
    </row>
    <row r="469" s="1" customFormat="1" ht="22.32" customHeight="1">
      <c r="B469" s="48"/>
      <c r="C469" s="279" t="s">
        <v>23</v>
      </c>
      <c r="D469" s="279" t="s">
        <v>165</v>
      </c>
      <c r="E469" s="280" t="s">
        <v>23</v>
      </c>
      <c r="F469" s="281" t="s">
        <v>23</v>
      </c>
      <c r="G469" s="281"/>
      <c r="H469" s="281"/>
      <c r="I469" s="281"/>
      <c r="J469" s="282" t="s">
        <v>23</v>
      </c>
      <c r="K469" s="283"/>
      <c r="L469" s="283"/>
      <c r="M469" s="283"/>
      <c r="N469" s="229"/>
      <c r="O469" s="229"/>
      <c r="P469" s="232">
        <f>BK469</f>
        <v>0</v>
      </c>
      <c r="Q469" s="232"/>
      <c r="R469" s="50"/>
      <c r="T469" s="233" t="s">
        <v>23</v>
      </c>
      <c r="U469" s="284" t="s">
        <v>45</v>
      </c>
      <c r="V469" s="165">
        <f>L469+M469</f>
        <v>0</v>
      </c>
      <c r="W469" s="285">
        <f>L469*K469</f>
        <v>0</v>
      </c>
      <c r="X469" s="285">
        <f>M469*K469</f>
        <v>0</v>
      </c>
      <c r="Y469" s="49"/>
      <c r="Z469" s="49"/>
      <c r="AA469" s="49"/>
      <c r="AB469" s="49"/>
      <c r="AC469" s="49"/>
      <c r="AD469" s="102"/>
      <c r="AT469" s="23" t="s">
        <v>782</v>
      </c>
      <c r="AU469" s="23" t="s">
        <v>90</v>
      </c>
      <c r="AY469" s="23" t="s">
        <v>782</v>
      </c>
      <c r="BE469" s="145">
        <f>IF(U469="základní",P469,0)</f>
        <v>0</v>
      </c>
      <c r="BF469" s="145">
        <f>IF(U469="snížená",P469,0)</f>
        <v>0</v>
      </c>
      <c r="BG469" s="145">
        <f>IF(U469="zákl. přenesená",P469,0)</f>
        <v>0</v>
      </c>
      <c r="BH469" s="145">
        <f>IF(U469="sníž. přenesená",P469,0)</f>
        <v>0</v>
      </c>
      <c r="BI469" s="145">
        <f>IF(U469="nulová",P469,0)</f>
        <v>0</v>
      </c>
      <c r="BJ469" s="23" t="s">
        <v>90</v>
      </c>
      <c r="BK469" s="145">
        <f>V469*K469</f>
        <v>0</v>
      </c>
    </row>
    <row r="470" s="1" customFormat="1" ht="22.32" customHeight="1">
      <c r="B470" s="48"/>
      <c r="C470" s="279" t="s">
        <v>23</v>
      </c>
      <c r="D470" s="279" t="s">
        <v>165</v>
      </c>
      <c r="E470" s="280" t="s">
        <v>23</v>
      </c>
      <c r="F470" s="281" t="s">
        <v>23</v>
      </c>
      <c r="G470" s="281"/>
      <c r="H470" s="281"/>
      <c r="I470" s="281"/>
      <c r="J470" s="282" t="s">
        <v>23</v>
      </c>
      <c r="K470" s="283"/>
      <c r="L470" s="283"/>
      <c r="M470" s="283"/>
      <c r="N470" s="229"/>
      <c r="O470" s="229"/>
      <c r="P470" s="232">
        <f>BK470</f>
        <v>0</v>
      </c>
      <c r="Q470" s="232"/>
      <c r="R470" s="50"/>
      <c r="T470" s="233" t="s">
        <v>23</v>
      </c>
      <c r="U470" s="284" t="s">
        <v>45</v>
      </c>
      <c r="V470" s="165">
        <f>L470+M470</f>
        <v>0</v>
      </c>
      <c r="W470" s="285">
        <f>L470*K470</f>
        <v>0</v>
      </c>
      <c r="X470" s="285">
        <f>M470*K470</f>
        <v>0</v>
      </c>
      <c r="Y470" s="49"/>
      <c r="Z470" s="49"/>
      <c r="AA470" s="49"/>
      <c r="AB470" s="49"/>
      <c r="AC470" s="49"/>
      <c r="AD470" s="102"/>
      <c r="AT470" s="23" t="s">
        <v>782</v>
      </c>
      <c r="AU470" s="23" t="s">
        <v>90</v>
      </c>
      <c r="AY470" s="23" t="s">
        <v>782</v>
      </c>
      <c r="BE470" s="145">
        <f>IF(U470="základní",P470,0)</f>
        <v>0</v>
      </c>
      <c r="BF470" s="145">
        <f>IF(U470="snížená",P470,0)</f>
        <v>0</v>
      </c>
      <c r="BG470" s="145">
        <f>IF(U470="zákl. přenesená",P470,0)</f>
        <v>0</v>
      </c>
      <c r="BH470" s="145">
        <f>IF(U470="sníž. přenesená",P470,0)</f>
        <v>0</v>
      </c>
      <c r="BI470" s="145">
        <f>IF(U470="nulová",P470,0)</f>
        <v>0</v>
      </c>
      <c r="BJ470" s="23" t="s">
        <v>90</v>
      </c>
      <c r="BK470" s="145">
        <f>V470*K470</f>
        <v>0</v>
      </c>
    </row>
    <row r="471" s="1" customFormat="1" ht="22.32" customHeight="1">
      <c r="B471" s="48"/>
      <c r="C471" s="279" t="s">
        <v>23</v>
      </c>
      <c r="D471" s="279" t="s">
        <v>165</v>
      </c>
      <c r="E471" s="280" t="s">
        <v>23</v>
      </c>
      <c r="F471" s="281" t="s">
        <v>23</v>
      </c>
      <c r="G471" s="281"/>
      <c r="H471" s="281"/>
      <c r="I471" s="281"/>
      <c r="J471" s="282" t="s">
        <v>23</v>
      </c>
      <c r="K471" s="283"/>
      <c r="L471" s="283"/>
      <c r="M471" s="283"/>
      <c r="N471" s="229"/>
      <c r="O471" s="229"/>
      <c r="P471" s="232">
        <f>BK471</f>
        <v>0</v>
      </c>
      <c r="Q471" s="232"/>
      <c r="R471" s="50"/>
      <c r="T471" s="233" t="s">
        <v>23</v>
      </c>
      <c r="U471" s="284" t="s">
        <v>45</v>
      </c>
      <c r="V471" s="165">
        <f>L471+M471</f>
        <v>0</v>
      </c>
      <c r="W471" s="285">
        <f>L471*K471</f>
        <v>0</v>
      </c>
      <c r="X471" s="285">
        <f>M471*K471</f>
        <v>0</v>
      </c>
      <c r="Y471" s="49"/>
      <c r="Z471" s="49"/>
      <c r="AA471" s="49"/>
      <c r="AB471" s="49"/>
      <c r="AC471" s="49"/>
      <c r="AD471" s="102"/>
      <c r="AT471" s="23" t="s">
        <v>782</v>
      </c>
      <c r="AU471" s="23" t="s">
        <v>90</v>
      </c>
      <c r="AY471" s="23" t="s">
        <v>782</v>
      </c>
      <c r="BE471" s="145">
        <f>IF(U471="základní",P471,0)</f>
        <v>0</v>
      </c>
      <c r="BF471" s="145">
        <f>IF(U471="snížená",P471,0)</f>
        <v>0</v>
      </c>
      <c r="BG471" s="145">
        <f>IF(U471="zákl. přenesená",P471,0)</f>
        <v>0</v>
      </c>
      <c r="BH471" s="145">
        <f>IF(U471="sníž. přenesená",P471,0)</f>
        <v>0</v>
      </c>
      <c r="BI471" s="145">
        <f>IF(U471="nulová",P471,0)</f>
        <v>0</v>
      </c>
      <c r="BJ471" s="23" t="s">
        <v>90</v>
      </c>
      <c r="BK471" s="145">
        <f>V471*K471</f>
        <v>0</v>
      </c>
    </row>
    <row r="472" s="1" customFormat="1" ht="22.32" customHeight="1">
      <c r="B472" s="48"/>
      <c r="C472" s="279" t="s">
        <v>23</v>
      </c>
      <c r="D472" s="279" t="s">
        <v>165</v>
      </c>
      <c r="E472" s="280" t="s">
        <v>23</v>
      </c>
      <c r="F472" s="281" t="s">
        <v>23</v>
      </c>
      <c r="G472" s="281"/>
      <c r="H472" s="281"/>
      <c r="I472" s="281"/>
      <c r="J472" s="282" t="s">
        <v>23</v>
      </c>
      <c r="K472" s="283"/>
      <c r="L472" s="283"/>
      <c r="M472" s="283"/>
      <c r="N472" s="229"/>
      <c r="O472" s="229"/>
      <c r="P472" s="232">
        <f>BK472</f>
        <v>0</v>
      </c>
      <c r="Q472" s="232"/>
      <c r="R472" s="50"/>
      <c r="T472" s="233" t="s">
        <v>23</v>
      </c>
      <c r="U472" s="284" t="s">
        <v>45</v>
      </c>
      <c r="V472" s="165">
        <f>L472+M472</f>
        <v>0</v>
      </c>
      <c r="W472" s="285">
        <f>L472*K472</f>
        <v>0</v>
      </c>
      <c r="X472" s="285">
        <f>M472*K472</f>
        <v>0</v>
      </c>
      <c r="Y472" s="49"/>
      <c r="Z472" s="49"/>
      <c r="AA472" s="49"/>
      <c r="AB472" s="49"/>
      <c r="AC472" s="49"/>
      <c r="AD472" s="102"/>
      <c r="AT472" s="23" t="s">
        <v>782</v>
      </c>
      <c r="AU472" s="23" t="s">
        <v>90</v>
      </c>
      <c r="AY472" s="23" t="s">
        <v>782</v>
      </c>
      <c r="BE472" s="145">
        <f>IF(U472="základní",P472,0)</f>
        <v>0</v>
      </c>
      <c r="BF472" s="145">
        <f>IF(U472="snížená",P472,0)</f>
        <v>0</v>
      </c>
      <c r="BG472" s="145">
        <f>IF(U472="zákl. přenesená",P472,0)</f>
        <v>0</v>
      </c>
      <c r="BH472" s="145">
        <f>IF(U472="sníž. přenesená",P472,0)</f>
        <v>0</v>
      </c>
      <c r="BI472" s="145">
        <f>IF(U472="nulová",P472,0)</f>
        <v>0</v>
      </c>
      <c r="BJ472" s="23" t="s">
        <v>90</v>
      </c>
      <c r="BK472" s="145">
        <f>V472*K472</f>
        <v>0</v>
      </c>
    </row>
    <row r="473" s="1" customFormat="1" ht="22.32" customHeight="1">
      <c r="B473" s="48"/>
      <c r="C473" s="279" t="s">
        <v>23</v>
      </c>
      <c r="D473" s="279" t="s">
        <v>165</v>
      </c>
      <c r="E473" s="280" t="s">
        <v>23</v>
      </c>
      <c r="F473" s="281" t="s">
        <v>23</v>
      </c>
      <c r="G473" s="281"/>
      <c r="H473" s="281"/>
      <c r="I473" s="281"/>
      <c r="J473" s="282" t="s">
        <v>23</v>
      </c>
      <c r="K473" s="283"/>
      <c r="L473" s="283"/>
      <c r="M473" s="283"/>
      <c r="N473" s="229"/>
      <c r="O473" s="229"/>
      <c r="P473" s="232">
        <f>BK473</f>
        <v>0</v>
      </c>
      <c r="Q473" s="232"/>
      <c r="R473" s="50"/>
      <c r="T473" s="233" t="s">
        <v>23</v>
      </c>
      <c r="U473" s="284" t="s">
        <v>45</v>
      </c>
      <c r="V473" s="286">
        <f>L473+M473</f>
        <v>0</v>
      </c>
      <c r="W473" s="287">
        <f>L473*K473</f>
        <v>0</v>
      </c>
      <c r="X473" s="287">
        <f>M473*K473</f>
        <v>0</v>
      </c>
      <c r="Y473" s="74"/>
      <c r="Z473" s="74"/>
      <c r="AA473" s="74"/>
      <c r="AB473" s="74"/>
      <c r="AC473" s="74"/>
      <c r="AD473" s="76"/>
      <c r="AT473" s="23" t="s">
        <v>782</v>
      </c>
      <c r="AU473" s="23" t="s">
        <v>90</v>
      </c>
      <c r="AY473" s="23" t="s">
        <v>782</v>
      </c>
      <c r="BE473" s="145">
        <f>IF(U473="základní",P473,0)</f>
        <v>0</v>
      </c>
      <c r="BF473" s="145">
        <f>IF(U473="snížená",P473,0)</f>
        <v>0</v>
      </c>
      <c r="BG473" s="145">
        <f>IF(U473="zákl. přenesená",P473,0)</f>
        <v>0</v>
      </c>
      <c r="BH473" s="145">
        <f>IF(U473="sníž. přenesená",P473,0)</f>
        <v>0</v>
      </c>
      <c r="BI473" s="145">
        <f>IF(U473="nulová",P473,0)</f>
        <v>0</v>
      </c>
      <c r="BJ473" s="23" t="s">
        <v>90</v>
      </c>
      <c r="BK473" s="145">
        <f>V473*K473</f>
        <v>0</v>
      </c>
    </row>
    <row r="474" s="1" customFormat="1" ht="6.96" customHeight="1">
      <c r="B474" s="77"/>
      <c r="C474" s="78"/>
      <c r="D474" s="78"/>
      <c r="E474" s="78"/>
      <c r="F474" s="78"/>
      <c r="G474" s="78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9"/>
    </row>
  </sheetData>
  <sheetProtection sheet="1" formatColumns="0" formatRows="0" objects="1" scenarios="1" spinCount="10" saltValue="NZ/5At0pxWRKo3OO9HMzpBzRlMsffJ2uYBnKWw5hFUIfc81YIcDKfuPgdF0RkAQNbt++EwS9ri//NvPNNqD1YA==" hashValue="gIDfV0nbhEG8PG3mo5T2hwl69/Oq2Fsec8OOEDgQhdcoEusGnzYrprmYQ2bhqXcPKPvKiIInFsF7OaCMmxebTA==" algorithmName="SHA-512" password="CC35"/>
  <mergeCells count="70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M103:Q103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D108:H108"/>
    <mergeCell ref="M108:Q108"/>
    <mergeCell ref="M109:Q109"/>
    <mergeCell ref="L111:Q111"/>
    <mergeCell ref="C117:Q117"/>
    <mergeCell ref="F119:P119"/>
    <mergeCell ref="F120:P120"/>
    <mergeCell ref="M122:P122"/>
    <mergeCell ref="M124:Q124"/>
    <mergeCell ref="M125:Q125"/>
    <mergeCell ref="F127:I127"/>
    <mergeCell ref="P127:Q127"/>
    <mergeCell ref="M127:O127"/>
    <mergeCell ref="F131:I131"/>
    <mergeCell ref="P131:Q131"/>
    <mergeCell ref="M131:O131"/>
    <mergeCell ref="F132:I132"/>
    <mergeCell ref="F133:I133"/>
    <mergeCell ref="F134:I134"/>
    <mergeCell ref="F135:I135"/>
    <mergeCell ref="F136:I136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F143:I143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F149:I149"/>
    <mergeCell ref="F150:I150"/>
    <mergeCell ref="P150:Q150"/>
    <mergeCell ref="M150:O150"/>
    <mergeCell ref="F151:I151"/>
    <mergeCell ref="P151:Q151"/>
    <mergeCell ref="M151:O151"/>
    <mergeCell ref="F154:I154"/>
    <mergeCell ref="P154:Q154"/>
    <mergeCell ref="M154:O154"/>
    <mergeCell ref="F155:I155"/>
    <mergeCell ref="P155:Q155"/>
    <mergeCell ref="M155:O155"/>
    <mergeCell ref="F156:I156"/>
    <mergeCell ref="F157:I157"/>
    <mergeCell ref="F158:I158"/>
    <mergeCell ref="P158:Q158"/>
    <mergeCell ref="M158:O158"/>
    <mergeCell ref="F159:I159"/>
    <mergeCell ref="F160:I160"/>
    <mergeCell ref="F161:I161"/>
    <mergeCell ref="P161:Q161"/>
    <mergeCell ref="M161:O161"/>
    <mergeCell ref="F163:I163"/>
    <mergeCell ref="P163:Q163"/>
    <mergeCell ref="M163:O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P175:Q175"/>
    <mergeCell ref="M175:O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P186:Q186"/>
    <mergeCell ref="M186:O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P197:Q197"/>
    <mergeCell ref="M197:O197"/>
    <mergeCell ref="F198:I198"/>
    <mergeCell ref="F199:I199"/>
    <mergeCell ref="F200:I200"/>
    <mergeCell ref="P200:Q200"/>
    <mergeCell ref="M200:O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P208:Q208"/>
    <mergeCell ref="M208:O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P220:Q220"/>
    <mergeCell ref="M220:O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P234:Q234"/>
    <mergeCell ref="M234:O234"/>
    <mergeCell ref="F235:I235"/>
    <mergeCell ref="F236:I236"/>
    <mergeCell ref="F237:I237"/>
    <mergeCell ref="F238:I238"/>
    <mergeCell ref="F239:I239"/>
    <mergeCell ref="F240:I240"/>
    <mergeCell ref="P240:Q240"/>
    <mergeCell ref="M240:O240"/>
    <mergeCell ref="F241:I241"/>
    <mergeCell ref="F242:I242"/>
    <mergeCell ref="F243:I243"/>
    <mergeCell ref="P243:Q243"/>
    <mergeCell ref="M243:O243"/>
    <mergeCell ref="F244:I244"/>
    <mergeCell ref="F245:I245"/>
    <mergeCell ref="F246:I246"/>
    <mergeCell ref="P246:Q246"/>
    <mergeCell ref="M246:O246"/>
    <mergeCell ref="F247:I247"/>
    <mergeCell ref="P247:Q247"/>
    <mergeCell ref="M247:O247"/>
    <mergeCell ref="F248:I248"/>
    <mergeCell ref="P248:Q248"/>
    <mergeCell ref="M248:O248"/>
    <mergeCell ref="F249:I249"/>
    <mergeCell ref="F250:I250"/>
    <mergeCell ref="F251:I251"/>
    <mergeCell ref="F252:I252"/>
    <mergeCell ref="P252:Q252"/>
    <mergeCell ref="M252:O252"/>
    <mergeCell ref="F253:I253"/>
    <mergeCell ref="P253:Q253"/>
    <mergeCell ref="M253:O253"/>
    <mergeCell ref="F254:I254"/>
    <mergeCell ref="P254:Q254"/>
    <mergeCell ref="M254:O254"/>
    <mergeCell ref="F255:I255"/>
    <mergeCell ref="P255:Q255"/>
    <mergeCell ref="M255:O255"/>
    <mergeCell ref="F256:I256"/>
    <mergeCell ref="F257:I257"/>
    <mergeCell ref="F258:I258"/>
    <mergeCell ref="F259:I259"/>
    <mergeCell ref="F260:I260"/>
    <mergeCell ref="P260:Q260"/>
    <mergeCell ref="M260:O260"/>
    <mergeCell ref="F261:I261"/>
    <mergeCell ref="F262:I262"/>
    <mergeCell ref="F263:I263"/>
    <mergeCell ref="F264:I264"/>
    <mergeCell ref="P264:Q264"/>
    <mergeCell ref="M264:O264"/>
    <mergeCell ref="F265:I265"/>
    <mergeCell ref="P265:Q265"/>
    <mergeCell ref="M265:O265"/>
    <mergeCell ref="F266:I266"/>
    <mergeCell ref="P266:Q266"/>
    <mergeCell ref="M266:O266"/>
    <mergeCell ref="F268:I268"/>
    <mergeCell ref="P268:Q268"/>
    <mergeCell ref="M268:O268"/>
    <mergeCell ref="F269:I269"/>
    <mergeCell ref="P269:Q269"/>
    <mergeCell ref="M269:O269"/>
    <mergeCell ref="F270:I270"/>
    <mergeCell ref="P270:Q270"/>
    <mergeCell ref="M270:O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P280:Q280"/>
    <mergeCell ref="M280:O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P291:Q291"/>
    <mergeCell ref="M291:O291"/>
    <mergeCell ref="F292:I292"/>
    <mergeCell ref="F293:I293"/>
    <mergeCell ref="F294:I294"/>
    <mergeCell ref="P294:Q294"/>
    <mergeCell ref="M294:O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P303:Q303"/>
    <mergeCell ref="M303:O303"/>
    <mergeCell ref="F304:I304"/>
    <mergeCell ref="F305:I305"/>
    <mergeCell ref="F306:I306"/>
    <mergeCell ref="P306:Q306"/>
    <mergeCell ref="M306:O306"/>
    <mergeCell ref="F307:I307"/>
    <mergeCell ref="P307:Q307"/>
    <mergeCell ref="M307:O307"/>
    <mergeCell ref="F308:I308"/>
    <mergeCell ref="P308:Q308"/>
    <mergeCell ref="M308:O308"/>
    <mergeCell ref="F309:I309"/>
    <mergeCell ref="P309:Q309"/>
    <mergeCell ref="M309:O309"/>
    <mergeCell ref="F310:I310"/>
    <mergeCell ref="F311:I311"/>
    <mergeCell ref="P311:Q311"/>
    <mergeCell ref="M311:O311"/>
    <mergeCell ref="F312:I312"/>
    <mergeCell ref="F313:I313"/>
    <mergeCell ref="P313:Q313"/>
    <mergeCell ref="M313:O313"/>
    <mergeCell ref="F314:I314"/>
    <mergeCell ref="P314:Q314"/>
    <mergeCell ref="M314:O314"/>
    <mergeCell ref="F315:I315"/>
    <mergeCell ref="F316:I316"/>
    <mergeCell ref="F317:I317"/>
    <mergeCell ref="P317:Q317"/>
    <mergeCell ref="M317:O317"/>
    <mergeCell ref="F318:I318"/>
    <mergeCell ref="F319:I319"/>
    <mergeCell ref="F320:I320"/>
    <mergeCell ref="P320:Q320"/>
    <mergeCell ref="M320:O320"/>
    <mergeCell ref="F321:I321"/>
    <mergeCell ref="F322:I322"/>
    <mergeCell ref="F323:I323"/>
    <mergeCell ref="P323:Q323"/>
    <mergeCell ref="M323:O323"/>
    <mergeCell ref="F324:I324"/>
    <mergeCell ref="F325:I325"/>
    <mergeCell ref="F326:I326"/>
    <mergeCell ref="P326:Q326"/>
    <mergeCell ref="M326:O326"/>
    <mergeCell ref="F327:I327"/>
    <mergeCell ref="P327:Q327"/>
    <mergeCell ref="M327:O327"/>
    <mergeCell ref="F328:I328"/>
    <mergeCell ref="P328:Q328"/>
    <mergeCell ref="M328:O328"/>
    <mergeCell ref="F329:I329"/>
    <mergeCell ref="P329:Q329"/>
    <mergeCell ref="M329:O329"/>
    <mergeCell ref="F330:I330"/>
    <mergeCell ref="F331:I331"/>
    <mergeCell ref="F332:I332"/>
    <mergeCell ref="P332:Q332"/>
    <mergeCell ref="M332:O332"/>
    <mergeCell ref="F333:I333"/>
    <mergeCell ref="F334:I334"/>
    <mergeCell ref="F335:I335"/>
    <mergeCell ref="P335:Q335"/>
    <mergeCell ref="M335:O335"/>
    <mergeCell ref="F336:I336"/>
    <mergeCell ref="P336:Q336"/>
    <mergeCell ref="M336:O336"/>
    <mergeCell ref="F337:I337"/>
    <mergeCell ref="P337:Q337"/>
    <mergeCell ref="M337:O337"/>
    <mergeCell ref="F338:I338"/>
    <mergeCell ref="P338:Q338"/>
    <mergeCell ref="M338:O338"/>
    <mergeCell ref="F339:I339"/>
    <mergeCell ref="P339:Q339"/>
    <mergeCell ref="M339:O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P356:Q356"/>
    <mergeCell ref="M356:O356"/>
    <mergeCell ref="F357:I357"/>
    <mergeCell ref="F358:I358"/>
    <mergeCell ref="F359:I359"/>
    <mergeCell ref="F360:I360"/>
    <mergeCell ref="F361:I361"/>
    <mergeCell ref="F362:I362"/>
    <mergeCell ref="P362:Q362"/>
    <mergeCell ref="M362:O362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P372:Q372"/>
    <mergeCell ref="M372:O372"/>
    <mergeCell ref="F373:I373"/>
    <mergeCell ref="F374:I374"/>
    <mergeCell ref="F375:I375"/>
    <mergeCell ref="F376:I376"/>
    <mergeCell ref="F377:I377"/>
    <mergeCell ref="F378:I378"/>
    <mergeCell ref="P378:Q378"/>
    <mergeCell ref="M378:O378"/>
    <mergeCell ref="F379:I379"/>
    <mergeCell ref="P379:Q379"/>
    <mergeCell ref="M379:O379"/>
    <mergeCell ref="F380:I380"/>
    <mergeCell ref="P380:Q380"/>
    <mergeCell ref="M380:O380"/>
    <mergeCell ref="F381:I381"/>
    <mergeCell ref="P381:Q381"/>
    <mergeCell ref="M381:O381"/>
    <mergeCell ref="F383:I383"/>
    <mergeCell ref="P383:Q383"/>
    <mergeCell ref="M383:O383"/>
    <mergeCell ref="F384:I384"/>
    <mergeCell ref="P384:Q384"/>
    <mergeCell ref="M384:O384"/>
    <mergeCell ref="F385:I385"/>
    <mergeCell ref="P385:Q385"/>
    <mergeCell ref="M385:O385"/>
    <mergeCell ref="F386:I386"/>
    <mergeCell ref="P386:Q386"/>
    <mergeCell ref="M386:O386"/>
    <mergeCell ref="F387:I387"/>
    <mergeCell ref="P387:Q387"/>
    <mergeCell ref="M387:O387"/>
    <mergeCell ref="F388:I388"/>
    <mergeCell ref="P388:Q388"/>
    <mergeCell ref="M388:O388"/>
    <mergeCell ref="F389:I389"/>
    <mergeCell ref="P389:Q389"/>
    <mergeCell ref="M389:O389"/>
    <mergeCell ref="F390:I390"/>
    <mergeCell ref="F391:I391"/>
    <mergeCell ref="F392:I392"/>
    <mergeCell ref="P392:Q392"/>
    <mergeCell ref="M392:O392"/>
    <mergeCell ref="F393:I393"/>
    <mergeCell ref="P393:Q393"/>
    <mergeCell ref="M393:O393"/>
    <mergeCell ref="F394:I394"/>
    <mergeCell ref="P394:Q394"/>
    <mergeCell ref="M394:O394"/>
    <mergeCell ref="F395:I395"/>
    <mergeCell ref="P395:Q395"/>
    <mergeCell ref="M395:O395"/>
    <mergeCell ref="F396:I396"/>
    <mergeCell ref="P396:Q396"/>
    <mergeCell ref="M396:O396"/>
    <mergeCell ref="F397:I397"/>
    <mergeCell ref="F398:I398"/>
    <mergeCell ref="F399:I399"/>
    <mergeCell ref="P399:Q399"/>
    <mergeCell ref="M399:O399"/>
    <mergeCell ref="F400:I400"/>
    <mergeCell ref="P400:Q400"/>
    <mergeCell ref="M400:O400"/>
    <mergeCell ref="F401:I401"/>
    <mergeCell ref="P401:Q401"/>
    <mergeCell ref="M401:O401"/>
    <mergeCell ref="F402:I402"/>
    <mergeCell ref="P402:Q402"/>
    <mergeCell ref="M402:O402"/>
    <mergeCell ref="F403:I403"/>
    <mergeCell ref="P403:Q403"/>
    <mergeCell ref="M403:O403"/>
    <mergeCell ref="F404:I404"/>
    <mergeCell ref="P404:Q404"/>
    <mergeCell ref="M404:O404"/>
    <mergeCell ref="F405:I405"/>
    <mergeCell ref="P405:Q405"/>
    <mergeCell ref="M405:O405"/>
    <mergeCell ref="F406:I406"/>
    <mergeCell ref="P406:Q406"/>
    <mergeCell ref="M406:O406"/>
    <mergeCell ref="F407:I407"/>
    <mergeCell ref="P407:Q407"/>
    <mergeCell ref="M407:O407"/>
    <mergeCell ref="F409:I409"/>
    <mergeCell ref="P409:Q409"/>
    <mergeCell ref="M409:O409"/>
    <mergeCell ref="F410:I410"/>
    <mergeCell ref="P410:Q410"/>
    <mergeCell ref="M410:O410"/>
    <mergeCell ref="F412:I412"/>
    <mergeCell ref="P412:Q412"/>
    <mergeCell ref="M412:O412"/>
    <mergeCell ref="F413:I413"/>
    <mergeCell ref="P413:Q413"/>
    <mergeCell ref="M413:O413"/>
    <mergeCell ref="F414:I414"/>
    <mergeCell ref="P414:Q414"/>
    <mergeCell ref="M414:O414"/>
    <mergeCell ref="F415:I415"/>
    <mergeCell ref="F416:I416"/>
    <mergeCell ref="F417:I417"/>
    <mergeCell ref="P417:Q417"/>
    <mergeCell ref="M417:O417"/>
    <mergeCell ref="F418:I418"/>
    <mergeCell ref="P418:Q418"/>
    <mergeCell ref="M418:O418"/>
    <mergeCell ref="F419:I419"/>
    <mergeCell ref="P419:Q419"/>
    <mergeCell ref="M419:O419"/>
    <mergeCell ref="F420:I420"/>
    <mergeCell ref="P420:Q420"/>
    <mergeCell ref="M420:O420"/>
    <mergeCell ref="F421:I421"/>
    <mergeCell ref="P421:Q421"/>
    <mergeCell ref="M421:O421"/>
    <mergeCell ref="F422:I422"/>
    <mergeCell ref="P422:Q422"/>
    <mergeCell ref="M422:O422"/>
    <mergeCell ref="F423:I423"/>
    <mergeCell ref="P423:Q423"/>
    <mergeCell ref="M423:O423"/>
    <mergeCell ref="F424:I424"/>
    <mergeCell ref="P424:Q424"/>
    <mergeCell ref="M424:O424"/>
    <mergeCell ref="F425:I425"/>
    <mergeCell ref="P425:Q425"/>
    <mergeCell ref="M425:O425"/>
    <mergeCell ref="F426:I426"/>
    <mergeCell ref="F427:I427"/>
    <mergeCell ref="F428:I428"/>
    <mergeCell ref="P428:Q428"/>
    <mergeCell ref="M428:O428"/>
    <mergeCell ref="F429:I429"/>
    <mergeCell ref="F430:I430"/>
    <mergeCell ref="F431:I431"/>
    <mergeCell ref="P431:Q431"/>
    <mergeCell ref="M431:O431"/>
    <mergeCell ref="F432:I432"/>
    <mergeCell ref="P432:Q432"/>
    <mergeCell ref="M432:O432"/>
    <mergeCell ref="F433:I433"/>
    <mergeCell ref="P433:Q433"/>
    <mergeCell ref="M433:O433"/>
    <mergeCell ref="F434:I434"/>
    <mergeCell ref="F435:I435"/>
    <mergeCell ref="F436:I436"/>
    <mergeCell ref="P436:Q436"/>
    <mergeCell ref="M436:O436"/>
    <mergeCell ref="F437:I437"/>
    <mergeCell ref="F438:I438"/>
    <mergeCell ref="F439:I439"/>
    <mergeCell ref="P439:Q439"/>
    <mergeCell ref="M439:O439"/>
    <mergeCell ref="F440:I440"/>
    <mergeCell ref="P440:Q440"/>
    <mergeCell ref="M440:O440"/>
    <mergeCell ref="F441:I441"/>
    <mergeCell ref="P441:Q441"/>
    <mergeCell ref="M441:O441"/>
    <mergeCell ref="F442:I442"/>
    <mergeCell ref="F443:I443"/>
    <mergeCell ref="F444:I444"/>
    <mergeCell ref="P444:Q444"/>
    <mergeCell ref="M444:O444"/>
    <mergeCell ref="F445:I445"/>
    <mergeCell ref="F446:I446"/>
    <mergeCell ref="F447:I447"/>
    <mergeCell ref="P447:Q447"/>
    <mergeCell ref="M447:O447"/>
    <mergeCell ref="F448:I448"/>
    <mergeCell ref="F449:I449"/>
    <mergeCell ref="F450:I450"/>
    <mergeCell ref="P450:Q450"/>
    <mergeCell ref="M450:O450"/>
    <mergeCell ref="F451:I451"/>
    <mergeCell ref="F452:I452"/>
    <mergeCell ref="F453:I453"/>
    <mergeCell ref="F454:I454"/>
    <mergeCell ref="F455:I455"/>
    <mergeCell ref="F456:I456"/>
    <mergeCell ref="P456:Q456"/>
    <mergeCell ref="M456:O456"/>
    <mergeCell ref="F457:I457"/>
    <mergeCell ref="F458:I458"/>
    <mergeCell ref="F459:I459"/>
    <mergeCell ref="F460:I460"/>
    <mergeCell ref="F461:I461"/>
    <mergeCell ref="F462:I462"/>
    <mergeCell ref="P462:Q462"/>
    <mergeCell ref="M462:O462"/>
    <mergeCell ref="F464:I464"/>
    <mergeCell ref="P464:Q464"/>
    <mergeCell ref="M464:O464"/>
    <mergeCell ref="F465:I465"/>
    <mergeCell ref="P465:Q465"/>
    <mergeCell ref="M465:O465"/>
    <mergeCell ref="F466:I466"/>
    <mergeCell ref="P466:Q466"/>
    <mergeCell ref="M466:O466"/>
    <mergeCell ref="F467:I467"/>
    <mergeCell ref="P467:Q467"/>
    <mergeCell ref="M467:O467"/>
    <mergeCell ref="F469:I469"/>
    <mergeCell ref="P469:Q469"/>
    <mergeCell ref="M469:O469"/>
    <mergeCell ref="F470:I470"/>
    <mergeCell ref="P470:Q470"/>
    <mergeCell ref="M470:O470"/>
    <mergeCell ref="F471:I471"/>
    <mergeCell ref="P471:Q471"/>
    <mergeCell ref="M471:O471"/>
    <mergeCell ref="F472:I472"/>
    <mergeCell ref="P472:Q472"/>
    <mergeCell ref="M472:O472"/>
    <mergeCell ref="F473:I473"/>
    <mergeCell ref="P473:Q473"/>
    <mergeCell ref="M473:O473"/>
    <mergeCell ref="M128:Q128"/>
    <mergeCell ref="M129:Q129"/>
    <mergeCell ref="M130:Q130"/>
    <mergeCell ref="M137:Q137"/>
    <mergeCell ref="M144:Q144"/>
    <mergeCell ref="M152:Q152"/>
    <mergeCell ref="M153:Q153"/>
    <mergeCell ref="M162:Q162"/>
    <mergeCell ref="M267:Q267"/>
    <mergeCell ref="M382:Q382"/>
    <mergeCell ref="M408:Q408"/>
    <mergeCell ref="M411:Q411"/>
    <mergeCell ref="M463:Q463"/>
    <mergeCell ref="M468:Q468"/>
    <mergeCell ref="H1:K1"/>
    <mergeCell ref="S2:AF2"/>
  </mergeCells>
  <dataValidations count="2">
    <dataValidation type="list" allowBlank="1" showInputMessage="1" showErrorMessage="1" error="Povoleny jsou hodnoty K, M." sqref="D469:D474">
      <formula1>"K, M"</formula1>
    </dataValidation>
    <dataValidation type="list" allowBlank="1" showInputMessage="1" showErrorMessage="1" error="Povoleny jsou hodnoty základní, snížená, zákl. přenesená, sníž. přenesená, nulová." sqref="U469:U47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7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107</v>
      </c>
      <c r="G1" s="16"/>
      <c r="H1" s="157" t="s">
        <v>108</v>
      </c>
      <c r="I1" s="157"/>
      <c r="J1" s="157"/>
      <c r="K1" s="157"/>
      <c r="L1" s="16" t="s">
        <v>109</v>
      </c>
      <c r="M1" s="14"/>
      <c r="N1" s="14"/>
      <c r="O1" s="15" t="s">
        <v>110</v>
      </c>
      <c r="P1" s="14"/>
      <c r="Q1" s="14"/>
      <c r="R1" s="14"/>
      <c r="S1" s="16" t="s">
        <v>111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8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9</v>
      </c>
      <c r="AT2" s="23" t="s">
        <v>94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112</v>
      </c>
    </row>
    <row r="4" ht="36.96" customHeight="1">
      <c r="B4" s="27"/>
      <c r="C4" s="28" t="s">
        <v>113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14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20</v>
      </c>
      <c r="E6" s="32"/>
      <c r="F6" s="158" t="str">
        <f>'Rekapitulace stavby'!K6</f>
        <v>TĚLOCVIČNA pro ZŠ v Samotíškách, ul.Podhůry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8"/>
      <c r="C7" s="49"/>
      <c r="D7" s="36" t="s">
        <v>114</v>
      </c>
      <c r="E7" s="49"/>
      <c r="F7" s="37" t="s">
        <v>783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39" t="s">
        <v>22</v>
      </c>
      <c r="E8" s="49"/>
      <c r="F8" s="34" t="s">
        <v>23</v>
      </c>
      <c r="G8" s="49"/>
      <c r="H8" s="49"/>
      <c r="I8" s="49"/>
      <c r="J8" s="49"/>
      <c r="K8" s="49"/>
      <c r="L8" s="49"/>
      <c r="M8" s="39" t="s">
        <v>24</v>
      </c>
      <c r="N8" s="49"/>
      <c r="O8" s="34" t="s">
        <v>23</v>
      </c>
      <c r="P8" s="49"/>
      <c r="Q8" s="49"/>
      <c r="R8" s="50"/>
    </row>
    <row r="9" s="1" customFormat="1" ht="14.4" customHeight="1">
      <c r="B9" s="48"/>
      <c r="C9" s="49"/>
      <c r="D9" s="39" t="s">
        <v>25</v>
      </c>
      <c r="E9" s="49"/>
      <c r="F9" s="34" t="s">
        <v>26</v>
      </c>
      <c r="G9" s="49"/>
      <c r="H9" s="49"/>
      <c r="I9" s="49"/>
      <c r="J9" s="49"/>
      <c r="K9" s="49"/>
      <c r="L9" s="49"/>
      <c r="M9" s="39" t="s">
        <v>27</v>
      </c>
      <c r="N9" s="49"/>
      <c r="O9" s="159" t="str">
        <f>'Rekapitulace stavby'!AN8</f>
        <v>8. 4. 2019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39" t="s">
        <v>29</v>
      </c>
      <c r="E11" s="49"/>
      <c r="F11" s="49"/>
      <c r="G11" s="49"/>
      <c r="H11" s="49"/>
      <c r="I11" s="49"/>
      <c r="J11" s="49"/>
      <c r="K11" s="49"/>
      <c r="L11" s="49"/>
      <c r="M11" s="39" t="s">
        <v>30</v>
      </c>
      <c r="N11" s="49"/>
      <c r="O11" s="34" t="s">
        <v>23</v>
      </c>
      <c r="P11" s="34"/>
      <c r="Q11" s="49"/>
      <c r="R11" s="50"/>
    </row>
    <row r="12" s="1" customFormat="1" ht="18" customHeight="1">
      <c r="B12" s="48"/>
      <c r="C12" s="49"/>
      <c r="D12" s="49"/>
      <c r="E12" s="34" t="s">
        <v>31</v>
      </c>
      <c r="F12" s="49"/>
      <c r="G12" s="49"/>
      <c r="H12" s="49"/>
      <c r="I12" s="49"/>
      <c r="J12" s="49"/>
      <c r="K12" s="49"/>
      <c r="L12" s="49"/>
      <c r="M12" s="39" t="s">
        <v>32</v>
      </c>
      <c r="N12" s="49"/>
      <c r="O12" s="34" t="s">
        <v>23</v>
      </c>
      <c r="P12" s="34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39" t="s">
        <v>33</v>
      </c>
      <c r="E14" s="49"/>
      <c r="F14" s="49"/>
      <c r="G14" s="49"/>
      <c r="H14" s="49"/>
      <c r="I14" s="49"/>
      <c r="J14" s="49"/>
      <c r="K14" s="49"/>
      <c r="L14" s="49"/>
      <c r="M14" s="39" t="s">
        <v>30</v>
      </c>
      <c r="N14" s="49"/>
      <c r="O14" s="40" t="str">
        <f>IF('Rekapitulace stavby'!AN13="","",'Rekapitulace stavby'!AN13)</f>
        <v>Vyplň údaj</v>
      </c>
      <c r="P14" s="34"/>
      <c r="Q14" s="49"/>
      <c r="R14" s="50"/>
    </row>
    <row r="15" s="1" customFormat="1" ht="18" customHeight="1">
      <c r="B15" s="48"/>
      <c r="C15" s="49"/>
      <c r="D15" s="49"/>
      <c r="E15" s="40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39" t="s">
        <v>32</v>
      </c>
      <c r="N15" s="49"/>
      <c r="O15" s="40" t="str">
        <f>IF('Rekapitulace stavby'!AN14="","",'Rekapitulace stavby'!AN14)</f>
        <v>Vyplň údaj</v>
      </c>
      <c r="P15" s="34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39" t="s">
        <v>35</v>
      </c>
      <c r="E17" s="49"/>
      <c r="F17" s="49"/>
      <c r="G17" s="49"/>
      <c r="H17" s="49"/>
      <c r="I17" s="49"/>
      <c r="J17" s="49"/>
      <c r="K17" s="49"/>
      <c r="L17" s="49"/>
      <c r="M17" s="39" t="s">
        <v>30</v>
      </c>
      <c r="N17" s="49"/>
      <c r="O17" s="34" t="s">
        <v>23</v>
      </c>
      <c r="P17" s="34"/>
      <c r="Q17" s="49"/>
      <c r="R17" s="50"/>
    </row>
    <row r="18" s="1" customFormat="1" ht="18" customHeight="1">
      <c r="B18" s="48"/>
      <c r="C18" s="49"/>
      <c r="D18" s="49"/>
      <c r="E18" s="34" t="s">
        <v>36</v>
      </c>
      <c r="F18" s="49"/>
      <c r="G18" s="49"/>
      <c r="H18" s="49"/>
      <c r="I18" s="49"/>
      <c r="J18" s="49"/>
      <c r="K18" s="49"/>
      <c r="L18" s="49"/>
      <c r="M18" s="39" t="s">
        <v>32</v>
      </c>
      <c r="N18" s="49"/>
      <c r="O18" s="34" t="s">
        <v>23</v>
      </c>
      <c r="P18" s="34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39" t="s">
        <v>37</v>
      </c>
      <c r="E20" s="49"/>
      <c r="F20" s="49"/>
      <c r="G20" s="49"/>
      <c r="H20" s="49"/>
      <c r="I20" s="49"/>
      <c r="J20" s="49"/>
      <c r="K20" s="49"/>
      <c r="L20" s="49"/>
      <c r="M20" s="39" t="s">
        <v>30</v>
      </c>
      <c r="N20" s="49"/>
      <c r="O20" s="34" t="s">
        <v>23</v>
      </c>
      <c r="P20" s="34"/>
      <c r="Q20" s="49"/>
      <c r="R20" s="50"/>
    </row>
    <row r="21" s="1" customFormat="1" ht="18" customHeight="1">
      <c r="B21" s="48"/>
      <c r="C21" s="49"/>
      <c r="D21" s="49"/>
      <c r="E21" s="34" t="s">
        <v>36</v>
      </c>
      <c r="F21" s="49"/>
      <c r="G21" s="49"/>
      <c r="H21" s="49"/>
      <c r="I21" s="49"/>
      <c r="J21" s="49"/>
      <c r="K21" s="49"/>
      <c r="L21" s="49"/>
      <c r="M21" s="39" t="s">
        <v>32</v>
      </c>
      <c r="N21" s="49"/>
      <c r="O21" s="34" t="s">
        <v>23</v>
      </c>
      <c r="P21" s="34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39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3" t="s">
        <v>23</v>
      </c>
      <c r="F24" s="43"/>
      <c r="G24" s="43"/>
      <c r="H24" s="43"/>
      <c r="I24" s="43"/>
      <c r="J24" s="43"/>
      <c r="K24" s="43"/>
      <c r="L24" s="43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1" t="s">
        <v>116</v>
      </c>
      <c r="E27" s="49"/>
      <c r="F27" s="49"/>
      <c r="G27" s="49"/>
      <c r="H27" s="49"/>
      <c r="I27" s="49"/>
      <c r="J27" s="49"/>
      <c r="K27" s="49"/>
      <c r="L27" s="49"/>
      <c r="M27" s="46">
        <f>M88</f>
        <v>0</v>
      </c>
      <c r="N27" s="46"/>
      <c r="O27" s="46"/>
      <c r="P27" s="46"/>
      <c r="Q27" s="49"/>
      <c r="R27" s="50"/>
    </row>
    <row r="28" s="1" customFormat="1">
      <c r="B28" s="48"/>
      <c r="C28" s="49"/>
      <c r="D28" s="49"/>
      <c r="E28" s="39" t="s">
        <v>40</v>
      </c>
      <c r="F28" s="49"/>
      <c r="G28" s="49"/>
      <c r="H28" s="49"/>
      <c r="I28" s="49"/>
      <c r="J28" s="49"/>
      <c r="K28" s="49"/>
      <c r="L28" s="49"/>
      <c r="M28" s="47">
        <f>H88</f>
        <v>0</v>
      </c>
      <c r="N28" s="47"/>
      <c r="O28" s="47"/>
      <c r="P28" s="47"/>
      <c r="Q28" s="49"/>
      <c r="R28" s="50"/>
    </row>
    <row r="29" s="1" customFormat="1">
      <c r="B29" s="48"/>
      <c r="C29" s="49"/>
      <c r="D29" s="49"/>
      <c r="E29" s="39" t="s">
        <v>41</v>
      </c>
      <c r="F29" s="49"/>
      <c r="G29" s="49"/>
      <c r="H29" s="49"/>
      <c r="I29" s="49"/>
      <c r="J29" s="49"/>
      <c r="K29" s="49"/>
      <c r="L29" s="49"/>
      <c r="M29" s="47">
        <f>K88</f>
        <v>0</v>
      </c>
      <c r="N29" s="47"/>
      <c r="O29" s="47"/>
      <c r="P29" s="47"/>
      <c r="Q29" s="49"/>
      <c r="R29" s="50"/>
    </row>
    <row r="30" s="1" customFormat="1" ht="14.4" customHeight="1">
      <c r="B30" s="48"/>
      <c r="C30" s="49"/>
      <c r="D30" s="45" t="s">
        <v>101</v>
      </c>
      <c r="E30" s="49"/>
      <c r="F30" s="49"/>
      <c r="G30" s="49"/>
      <c r="H30" s="49"/>
      <c r="I30" s="49"/>
      <c r="J30" s="49"/>
      <c r="K30" s="49"/>
      <c r="L30" s="49"/>
      <c r="M30" s="46">
        <f>M95</f>
        <v>0</v>
      </c>
      <c r="N30" s="46"/>
      <c r="O30" s="46"/>
      <c r="P30" s="46"/>
      <c r="Q30" s="49"/>
      <c r="R30" s="50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50"/>
    </row>
    <row r="32" s="1" customFormat="1" ht="25.44" customHeight="1">
      <c r="B32" s="48"/>
      <c r="C32" s="49"/>
      <c r="D32" s="162" t="s">
        <v>43</v>
      </c>
      <c r="E32" s="49"/>
      <c r="F32" s="49"/>
      <c r="G32" s="49"/>
      <c r="H32" s="49"/>
      <c r="I32" s="49"/>
      <c r="J32" s="49"/>
      <c r="K32" s="49"/>
      <c r="L32" s="49"/>
      <c r="M32" s="163">
        <f>ROUND(M27+M30,2)</f>
        <v>0</v>
      </c>
      <c r="N32" s="49"/>
      <c r="O32" s="49"/>
      <c r="P32" s="49"/>
      <c r="Q32" s="49"/>
      <c r="R32" s="50"/>
    </row>
    <row r="33" s="1" customFormat="1" ht="6.96" customHeight="1">
      <c r="B33" s="48"/>
      <c r="C33" s="4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49"/>
      <c r="R33" s="50"/>
    </row>
    <row r="34" s="1" customFormat="1" ht="14.4" customHeight="1">
      <c r="B34" s="48"/>
      <c r="C34" s="49"/>
      <c r="D34" s="56" t="s">
        <v>44</v>
      </c>
      <c r="E34" s="56" t="s">
        <v>45</v>
      </c>
      <c r="F34" s="57">
        <v>0.20999999999999999</v>
      </c>
      <c r="G34" s="164" t="s">
        <v>46</v>
      </c>
      <c r="H34" s="165">
        <f>ROUND((((SUM(BE95:BE102)+SUM(BE120:BE347))+SUM(BE349:BE353))),2)</f>
        <v>0</v>
      </c>
      <c r="I34" s="49"/>
      <c r="J34" s="49"/>
      <c r="K34" s="49"/>
      <c r="L34" s="49"/>
      <c r="M34" s="165">
        <f>ROUND(((ROUND((SUM(BE95:BE102)+SUM(BE120:BE347)), 2)*F34)+SUM(BE349:BE353)*F34),2)</f>
        <v>0</v>
      </c>
      <c r="N34" s="49"/>
      <c r="O34" s="49"/>
      <c r="P34" s="49"/>
      <c r="Q34" s="49"/>
      <c r="R34" s="50"/>
    </row>
    <row r="35" s="1" customFormat="1" ht="14.4" customHeight="1">
      <c r="B35" s="48"/>
      <c r="C35" s="49"/>
      <c r="D35" s="49"/>
      <c r="E35" s="56" t="s">
        <v>47</v>
      </c>
      <c r="F35" s="57">
        <v>0.14999999999999999</v>
      </c>
      <c r="G35" s="164" t="s">
        <v>46</v>
      </c>
      <c r="H35" s="165">
        <f>ROUND((((SUM(BF95:BF102)+SUM(BF120:BF347))+SUM(BF349:BF353))),2)</f>
        <v>0</v>
      </c>
      <c r="I35" s="49"/>
      <c r="J35" s="49"/>
      <c r="K35" s="49"/>
      <c r="L35" s="49"/>
      <c r="M35" s="165">
        <f>ROUND(((ROUND((SUM(BF95:BF102)+SUM(BF120:BF347)), 2)*F35)+SUM(BF349:BF353)*F35),2)</f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48</v>
      </c>
      <c r="F36" s="57">
        <v>0.20999999999999999</v>
      </c>
      <c r="G36" s="164" t="s">
        <v>46</v>
      </c>
      <c r="H36" s="165">
        <f>ROUND((((SUM(BG95:BG102)+SUM(BG120:BG347))+SUM(BG349:BG353))),2)</f>
        <v>0</v>
      </c>
      <c r="I36" s="49"/>
      <c r="J36" s="49"/>
      <c r="K36" s="49"/>
      <c r="L36" s="49"/>
      <c r="M36" s="165">
        <v>0</v>
      </c>
      <c r="N36" s="49"/>
      <c r="O36" s="49"/>
      <c r="P36" s="49"/>
      <c r="Q36" s="49"/>
      <c r="R36" s="50"/>
    </row>
    <row r="37" hidden="1" s="1" customFormat="1" ht="14.4" customHeight="1">
      <c r="B37" s="48"/>
      <c r="C37" s="49"/>
      <c r="D37" s="49"/>
      <c r="E37" s="56" t="s">
        <v>49</v>
      </c>
      <c r="F37" s="57">
        <v>0.14999999999999999</v>
      </c>
      <c r="G37" s="164" t="s">
        <v>46</v>
      </c>
      <c r="H37" s="165">
        <f>ROUND((((SUM(BH95:BH102)+SUM(BH120:BH347))+SUM(BH349:BH353))),2)</f>
        <v>0</v>
      </c>
      <c r="I37" s="49"/>
      <c r="J37" s="49"/>
      <c r="K37" s="49"/>
      <c r="L37" s="49"/>
      <c r="M37" s="165">
        <v>0</v>
      </c>
      <c r="N37" s="49"/>
      <c r="O37" s="49"/>
      <c r="P37" s="49"/>
      <c r="Q37" s="49"/>
      <c r="R37" s="50"/>
    </row>
    <row r="38" hidden="1" s="1" customFormat="1" ht="14.4" customHeight="1">
      <c r="B38" s="48"/>
      <c r="C38" s="49"/>
      <c r="D38" s="49"/>
      <c r="E38" s="56" t="s">
        <v>50</v>
      </c>
      <c r="F38" s="57">
        <v>0</v>
      </c>
      <c r="G38" s="164" t="s">
        <v>46</v>
      </c>
      <c r="H38" s="165">
        <f>ROUND((((SUM(BI95:BI102)+SUM(BI120:BI347))+SUM(BI349:BI353))),2)</f>
        <v>0</v>
      </c>
      <c r="I38" s="49"/>
      <c r="J38" s="49"/>
      <c r="K38" s="49"/>
      <c r="L38" s="49"/>
      <c r="M38" s="165">
        <v>0</v>
      </c>
      <c r="N38" s="49"/>
      <c r="O38" s="49"/>
      <c r="P38" s="49"/>
      <c r="Q38" s="49"/>
      <c r="R38" s="50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25.44" customHeight="1">
      <c r="B40" s="48"/>
      <c r="C40" s="154"/>
      <c r="D40" s="166" t="s">
        <v>51</v>
      </c>
      <c r="E40" s="105"/>
      <c r="F40" s="105"/>
      <c r="G40" s="167" t="s">
        <v>52</v>
      </c>
      <c r="H40" s="168" t="s">
        <v>53</v>
      </c>
      <c r="I40" s="105"/>
      <c r="J40" s="105"/>
      <c r="K40" s="105"/>
      <c r="L40" s="169">
        <f>SUM(M32:M38)</f>
        <v>0</v>
      </c>
      <c r="M40" s="169"/>
      <c r="N40" s="169"/>
      <c r="O40" s="169"/>
      <c r="P40" s="170"/>
      <c r="Q40" s="154"/>
      <c r="R40" s="50"/>
    </row>
    <row r="41" s="1" customFormat="1" ht="14.4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50"/>
    </row>
    <row r="42" s="1" customFormat="1" ht="14.4" customHeight="1"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8"/>
      <c r="C50" s="49"/>
      <c r="D50" s="68" t="s">
        <v>54</v>
      </c>
      <c r="E50" s="69"/>
      <c r="F50" s="69"/>
      <c r="G50" s="69"/>
      <c r="H50" s="70"/>
      <c r="I50" s="49"/>
      <c r="J50" s="68" t="s">
        <v>55</v>
      </c>
      <c r="K50" s="69"/>
      <c r="L50" s="69"/>
      <c r="M50" s="69"/>
      <c r="N50" s="69"/>
      <c r="O50" s="69"/>
      <c r="P50" s="70"/>
      <c r="Q50" s="49"/>
      <c r="R50" s="50"/>
    </row>
    <row r="51">
      <c r="B51" s="27"/>
      <c r="C51" s="32"/>
      <c r="D51" s="71"/>
      <c r="E51" s="32"/>
      <c r="F51" s="32"/>
      <c r="G51" s="32"/>
      <c r="H51" s="72"/>
      <c r="I51" s="32"/>
      <c r="J51" s="71"/>
      <c r="K51" s="32"/>
      <c r="L51" s="32"/>
      <c r="M51" s="32"/>
      <c r="N51" s="32"/>
      <c r="O51" s="32"/>
      <c r="P51" s="72"/>
      <c r="Q51" s="32"/>
      <c r="R51" s="30"/>
    </row>
    <row r="52">
      <c r="B52" s="27"/>
      <c r="C52" s="32"/>
      <c r="D52" s="71"/>
      <c r="E52" s="32"/>
      <c r="F52" s="32"/>
      <c r="G52" s="32"/>
      <c r="H52" s="72"/>
      <c r="I52" s="32"/>
      <c r="J52" s="71"/>
      <c r="K52" s="32"/>
      <c r="L52" s="32"/>
      <c r="M52" s="32"/>
      <c r="N52" s="32"/>
      <c r="O52" s="32"/>
      <c r="P52" s="72"/>
      <c r="Q52" s="32"/>
      <c r="R52" s="30"/>
    </row>
    <row r="53">
      <c r="B53" s="27"/>
      <c r="C53" s="32"/>
      <c r="D53" s="71"/>
      <c r="E53" s="32"/>
      <c r="F53" s="32"/>
      <c r="G53" s="32"/>
      <c r="H53" s="72"/>
      <c r="I53" s="32"/>
      <c r="J53" s="71"/>
      <c r="K53" s="32"/>
      <c r="L53" s="32"/>
      <c r="M53" s="32"/>
      <c r="N53" s="32"/>
      <c r="O53" s="32"/>
      <c r="P53" s="72"/>
      <c r="Q53" s="32"/>
      <c r="R53" s="30"/>
    </row>
    <row r="54">
      <c r="B54" s="27"/>
      <c r="C54" s="32"/>
      <c r="D54" s="71"/>
      <c r="E54" s="32"/>
      <c r="F54" s="32"/>
      <c r="G54" s="32"/>
      <c r="H54" s="72"/>
      <c r="I54" s="32"/>
      <c r="J54" s="71"/>
      <c r="K54" s="32"/>
      <c r="L54" s="32"/>
      <c r="M54" s="32"/>
      <c r="N54" s="32"/>
      <c r="O54" s="32"/>
      <c r="P54" s="72"/>
      <c r="Q54" s="32"/>
      <c r="R54" s="30"/>
    </row>
    <row r="55">
      <c r="B55" s="27"/>
      <c r="C55" s="32"/>
      <c r="D55" s="71"/>
      <c r="E55" s="32"/>
      <c r="F55" s="32"/>
      <c r="G55" s="32"/>
      <c r="H55" s="72"/>
      <c r="I55" s="32"/>
      <c r="J55" s="71"/>
      <c r="K55" s="32"/>
      <c r="L55" s="32"/>
      <c r="M55" s="32"/>
      <c r="N55" s="32"/>
      <c r="O55" s="32"/>
      <c r="P55" s="72"/>
      <c r="Q55" s="32"/>
      <c r="R55" s="30"/>
    </row>
    <row r="56">
      <c r="B56" s="27"/>
      <c r="C56" s="32"/>
      <c r="D56" s="71"/>
      <c r="E56" s="32"/>
      <c r="F56" s="32"/>
      <c r="G56" s="32"/>
      <c r="H56" s="72"/>
      <c r="I56" s="32"/>
      <c r="J56" s="71"/>
      <c r="K56" s="32"/>
      <c r="L56" s="32"/>
      <c r="M56" s="32"/>
      <c r="N56" s="32"/>
      <c r="O56" s="32"/>
      <c r="P56" s="72"/>
      <c r="Q56" s="32"/>
      <c r="R56" s="30"/>
    </row>
    <row r="57">
      <c r="B57" s="27"/>
      <c r="C57" s="32"/>
      <c r="D57" s="71"/>
      <c r="E57" s="32"/>
      <c r="F57" s="32"/>
      <c r="G57" s="32"/>
      <c r="H57" s="72"/>
      <c r="I57" s="32"/>
      <c r="J57" s="71"/>
      <c r="K57" s="32"/>
      <c r="L57" s="32"/>
      <c r="M57" s="32"/>
      <c r="N57" s="32"/>
      <c r="O57" s="32"/>
      <c r="P57" s="72"/>
      <c r="Q57" s="32"/>
      <c r="R57" s="30"/>
    </row>
    <row r="58">
      <c r="B58" s="27"/>
      <c r="C58" s="32"/>
      <c r="D58" s="71"/>
      <c r="E58" s="32"/>
      <c r="F58" s="32"/>
      <c r="G58" s="32"/>
      <c r="H58" s="72"/>
      <c r="I58" s="32"/>
      <c r="J58" s="71"/>
      <c r="K58" s="32"/>
      <c r="L58" s="32"/>
      <c r="M58" s="32"/>
      <c r="N58" s="32"/>
      <c r="O58" s="32"/>
      <c r="P58" s="72"/>
      <c r="Q58" s="32"/>
      <c r="R58" s="30"/>
    </row>
    <row r="59" s="1" customFormat="1">
      <c r="B59" s="48"/>
      <c r="C59" s="49"/>
      <c r="D59" s="73" t="s">
        <v>56</v>
      </c>
      <c r="E59" s="74"/>
      <c r="F59" s="74"/>
      <c r="G59" s="75" t="s">
        <v>57</v>
      </c>
      <c r="H59" s="76"/>
      <c r="I59" s="49"/>
      <c r="J59" s="73" t="s">
        <v>56</v>
      </c>
      <c r="K59" s="74"/>
      <c r="L59" s="74"/>
      <c r="M59" s="74"/>
      <c r="N59" s="75" t="s">
        <v>57</v>
      </c>
      <c r="O59" s="74"/>
      <c r="P59" s="76"/>
      <c r="Q59" s="49"/>
      <c r="R59" s="50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8"/>
      <c r="C61" s="49"/>
      <c r="D61" s="68" t="s">
        <v>58</v>
      </c>
      <c r="E61" s="69"/>
      <c r="F61" s="69"/>
      <c r="G61" s="69"/>
      <c r="H61" s="70"/>
      <c r="I61" s="49"/>
      <c r="J61" s="68" t="s">
        <v>59</v>
      </c>
      <c r="K61" s="69"/>
      <c r="L61" s="69"/>
      <c r="M61" s="69"/>
      <c r="N61" s="69"/>
      <c r="O61" s="69"/>
      <c r="P61" s="70"/>
      <c r="Q61" s="49"/>
      <c r="R61" s="50"/>
    </row>
    <row r="62">
      <c r="B62" s="27"/>
      <c r="C62" s="32"/>
      <c r="D62" s="71"/>
      <c r="E62" s="32"/>
      <c r="F62" s="32"/>
      <c r="G62" s="32"/>
      <c r="H62" s="72"/>
      <c r="I62" s="32"/>
      <c r="J62" s="71"/>
      <c r="K62" s="32"/>
      <c r="L62" s="32"/>
      <c r="M62" s="32"/>
      <c r="N62" s="32"/>
      <c r="O62" s="32"/>
      <c r="P62" s="72"/>
      <c r="Q62" s="32"/>
      <c r="R62" s="30"/>
    </row>
    <row r="63">
      <c r="B63" s="27"/>
      <c r="C63" s="32"/>
      <c r="D63" s="71"/>
      <c r="E63" s="32"/>
      <c r="F63" s="32"/>
      <c r="G63" s="32"/>
      <c r="H63" s="72"/>
      <c r="I63" s="32"/>
      <c r="J63" s="71"/>
      <c r="K63" s="32"/>
      <c r="L63" s="32"/>
      <c r="M63" s="32"/>
      <c r="N63" s="32"/>
      <c r="O63" s="32"/>
      <c r="P63" s="72"/>
      <c r="Q63" s="32"/>
      <c r="R63" s="30"/>
    </row>
    <row r="64">
      <c r="B64" s="27"/>
      <c r="C64" s="32"/>
      <c r="D64" s="71"/>
      <c r="E64" s="32"/>
      <c r="F64" s="32"/>
      <c r="G64" s="32"/>
      <c r="H64" s="72"/>
      <c r="I64" s="32"/>
      <c r="J64" s="71"/>
      <c r="K64" s="32"/>
      <c r="L64" s="32"/>
      <c r="M64" s="32"/>
      <c r="N64" s="32"/>
      <c r="O64" s="32"/>
      <c r="P64" s="72"/>
      <c r="Q64" s="32"/>
      <c r="R64" s="30"/>
    </row>
    <row r="65">
      <c r="B65" s="27"/>
      <c r="C65" s="32"/>
      <c r="D65" s="71"/>
      <c r="E65" s="32"/>
      <c r="F65" s="32"/>
      <c r="G65" s="32"/>
      <c r="H65" s="72"/>
      <c r="I65" s="32"/>
      <c r="J65" s="71"/>
      <c r="K65" s="32"/>
      <c r="L65" s="32"/>
      <c r="M65" s="32"/>
      <c r="N65" s="32"/>
      <c r="O65" s="32"/>
      <c r="P65" s="72"/>
      <c r="Q65" s="32"/>
      <c r="R65" s="30"/>
    </row>
    <row r="66">
      <c r="B66" s="27"/>
      <c r="C66" s="32"/>
      <c r="D66" s="71"/>
      <c r="E66" s="32"/>
      <c r="F66" s="32"/>
      <c r="G66" s="32"/>
      <c r="H66" s="72"/>
      <c r="I66" s="32"/>
      <c r="J66" s="71"/>
      <c r="K66" s="32"/>
      <c r="L66" s="32"/>
      <c r="M66" s="32"/>
      <c r="N66" s="32"/>
      <c r="O66" s="32"/>
      <c r="P66" s="72"/>
      <c r="Q66" s="32"/>
      <c r="R66" s="30"/>
    </row>
    <row r="67">
      <c r="B67" s="27"/>
      <c r="C67" s="32"/>
      <c r="D67" s="71"/>
      <c r="E67" s="32"/>
      <c r="F67" s="32"/>
      <c r="G67" s="32"/>
      <c r="H67" s="72"/>
      <c r="I67" s="32"/>
      <c r="J67" s="71"/>
      <c r="K67" s="32"/>
      <c r="L67" s="32"/>
      <c r="M67" s="32"/>
      <c r="N67" s="32"/>
      <c r="O67" s="32"/>
      <c r="P67" s="72"/>
      <c r="Q67" s="32"/>
      <c r="R67" s="30"/>
    </row>
    <row r="68">
      <c r="B68" s="27"/>
      <c r="C68" s="32"/>
      <c r="D68" s="71"/>
      <c r="E68" s="32"/>
      <c r="F68" s="32"/>
      <c r="G68" s="32"/>
      <c r="H68" s="72"/>
      <c r="I68" s="32"/>
      <c r="J68" s="71"/>
      <c r="K68" s="32"/>
      <c r="L68" s="32"/>
      <c r="M68" s="32"/>
      <c r="N68" s="32"/>
      <c r="O68" s="32"/>
      <c r="P68" s="72"/>
      <c r="Q68" s="32"/>
      <c r="R68" s="30"/>
    </row>
    <row r="69">
      <c r="B69" s="27"/>
      <c r="C69" s="32"/>
      <c r="D69" s="71"/>
      <c r="E69" s="32"/>
      <c r="F69" s="32"/>
      <c r="G69" s="32"/>
      <c r="H69" s="72"/>
      <c r="I69" s="32"/>
      <c r="J69" s="71"/>
      <c r="K69" s="32"/>
      <c r="L69" s="32"/>
      <c r="M69" s="32"/>
      <c r="N69" s="32"/>
      <c r="O69" s="32"/>
      <c r="P69" s="72"/>
      <c r="Q69" s="32"/>
      <c r="R69" s="30"/>
    </row>
    <row r="70" s="1" customFormat="1">
      <c r="B70" s="48"/>
      <c r="C70" s="49"/>
      <c r="D70" s="73" t="s">
        <v>56</v>
      </c>
      <c r="E70" s="74"/>
      <c r="F70" s="74"/>
      <c r="G70" s="75" t="s">
        <v>57</v>
      </c>
      <c r="H70" s="76"/>
      <c r="I70" s="49"/>
      <c r="J70" s="73" t="s">
        <v>56</v>
      </c>
      <c r="K70" s="74"/>
      <c r="L70" s="74"/>
      <c r="M70" s="74"/>
      <c r="N70" s="75" t="s">
        <v>57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8"/>
      <c r="C76" s="28" t="s">
        <v>117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50"/>
      <c r="T76" s="174"/>
      <c r="U76" s="174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4"/>
      <c r="U77" s="174"/>
    </row>
    <row r="78" s="1" customFormat="1" ht="30" customHeight="1">
      <c r="B78" s="48"/>
      <c r="C78" s="39" t="s">
        <v>20</v>
      </c>
      <c r="D78" s="49"/>
      <c r="E78" s="49"/>
      <c r="F78" s="158" t="str">
        <f>F6</f>
        <v>TĚLOCVIČNA pro ZŠ v Samotíškách, ul.Podhůry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9"/>
      <c r="R78" s="50"/>
      <c r="T78" s="174"/>
      <c r="U78" s="174"/>
    </row>
    <row r="79" s="1" customFormat="1" ht="36.96" customHeight="1">
      <c r="B79" s="48"/>
      <c r="C79" s="87" t="s">
        <v>114</v>
      </c>
      <c r="D79" s="49"/>
      <c r="E79" s="49"/>
      <c r="F79" s="89" t="str">
        <f>F7</f>
        <v>Venk_kanal - Venkovní kanalizace splašková a dešťová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4"/>
      <c r="U79" s="174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4"/>
      <c r="U80" s="174"/>
    </row>
    <row r="81" s="1" customFormat="1" ht="18" customHeight="1">
      <c r="B81" s="48"/>
      <c r="C81" s="39" t="s">
        <v>25</v>
      </c>
      <c r="D81" s="49"/>
      <c r="E81" s="49"/>
      <c r="F81" s="34" t="str">
        <f>F9</f>
        <v xml:space="preserve"> Samotíšky</v>
      </c>
      <c r="G81" s="49"/>
      <c r="H81" s="49"/>
      <c r="I81" s="49"/>
      <c r="J81" s="49"/>
      <c r="K81" s="39" t="s">
        <v>27</v>
      </c>
      <c r="L81" s="49"/>
      <c r="M81" s="92" t="str">
        <f>IF(O9="","",O9)</f>
        <v>8. 4. 2019</v>
      </c>
      <c r="N81" s="92"/>
      <c r="O81" s="92"/>
      <c r="P81" s="92"/>
      <c r="Q81" s="49"/>
      <c r="R81" s="50"/>
      <c r="T81" s="174"/>
      <c r="U81" s="174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4"/>
      <c r="U82" s="174"/>
    </row>
    <row r="83" s="1" customFormat="1">
      <c r="B83" s="48"/>
      <c r="C83" s="39" t="s">
        <v>29</v>
      </c>
      <c r="D83" s="49"/>
      <c r="E83" s="49"/>
      <c r="F83" s="34" t="str">
        <f>E12</f>
        <v xml:space="preserve">Ing.arch.Otto Schneider  </v>
      </c>
      <c r="G83" s="49"/>
      <c r="H83" s="49"/>
      <c r="I83" s="49"/>
      <c r="J83" s="49"/>
      <c r="K83" s="39" t="s">
        <v>35</v>
      </c>
      <c r="L83" s="49"/>
      <c r="M83" s="34" t="str">
        <f>E18</f>
        <v>Prokeš</v>
      </c>
      <c r="N83" s="34"/>
      <c r="O83" s="34"/>
      <c r="P83" s="34"/>
      <c r="Q83" s="34"/>
      <c r="R83" s="50"/>
      <c r="T83" s="174"/>
      <c r="U83" s="174"/>
    </row>
    <row r="84" s="1" customFormat="1" ht="14.4" customHeight="1">
      <c r="B84" s="48"/>
      <c r="C84" s="39" t="s">
        <v>33</v>
      </c>
      <c r="D84" s="49"/>
      <c r="E84" s="49"/>
      <c r="F84" s="34" t="str">
        <f>IF(E15="","",E15)</f>
        <v>Vyplň údaj</v>
      </c>
      <c r="G84" s="49"/>
      <c r="H84" s="49"/>
      <c r="I84" s="49"/>
      <c r="J84" s="49"/>
      <c r="K84" s="39" t="s">
        <v>37</v>
      </c>
      <c r="L84" s="49"/>
      <c r="M84" s="34" t="str">
        <f>E21</f>
        <v>Prokeš</v>
      </c>
      <c r="N84" s="34"/>
      <c r="O84" s="34"/>
      <c r="P84" s="34"/>
      <c r="Q84" s="34"/>
      <c r="R84" s="50"/>
      <c r="T84" s="174"/>
      <c r="U84" s="174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4"/>
      <c r="U85" s="174"/>
    </row>
    <row r="86" s="1" customFormat="1" ht="29.28" customHeight="1">
      <c r="B86" s="48"/>
      <c r="C86" s="175" t="s">
        <v>118</v>
      </c>
      <c r="D86" s="154"/>
      <c r="E86" s="154"/>
      <c r="F86" s="154"/>
      <c r="G86" s="154"/>
      <c r="H86" s="175" t="s">
        <v>119</v>
      </c>
      <c r="I86" s="176"/>
      <c r="J86" s="176"/>
      <c r="K86" s="175" t="s">
        <v>120</v>
      </c>
      <c r="L86" s="154"/>
      <c r="M86" s="175" t="s">
        <v>121</v>
      </c>
      <c r="N86" s="154"/>
      <c r="O86" s="154"/>
      <c r="P86" s="154"/>
      <c r="Q86" s="154"/>
      <c r="R86" s="50"/>
      <c r="T86" s="174"/>
      <c r="U86" s="174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4"/>
      <c r="U87" s="174"/>
    </row>
    <row r="88" s="1" customFormat="1" ht="29.28" customHeight="1">
      <c r="B88" s="48"/>
      <c r="C88" s="177" t="s">
        <v>122</v>
      </c>
      <c r="D88" s="49"/>
      <c r="E88" s="49"/>
      <c r="F88" s="49"/>
      <c r="G88" s="49"/>
      <c r="H88" s="115">
        <f>W120</f>
        <v>0</v>
      </c>
      <c r="I88" s="49"/>
      <c r="J88" s="49"/>
      <c r="K88" s="115">
        <f>X120</f>
        <v>0</v>
      </c>
      <c r="L88" s="49"/>
      <c r="M88" s="115">
        <f>M120</f>
        <v>0</v>
      </c>
      <c r="N88" s="178"/>
      <c r="O88" s="178"/>
      <c r="P88" s="178"/>
      <c r="Q88" s="178"/>
      <c r="R88" s="50"/>
      <c r="T88" s="174"/>
      <c r="U88" s="174"/>
      <c r="AU88" s="23" t="s">
        <v>123</v>
      </c>
    </row>
    <row r="89" s="6" customFormat="1" ht="24.96" customHeight="1">
      <c r="B89" s="179"/>
      <c r="C89" s="180"/>
      <c r="D89" s="181" t="s">
        <v>124</v>
      </c>
      <c r="E89" s="180"/>
      <c r="F89" s="180"/>
      <c r="G89" s="180"/>
      <c r="H89" s="182">
        <f>W121</f>
        <v>0</v>
      </c>
      <c r="I89" s="180"/>
      <c r="J89" s="180"/>
      <c r="K89" s="182">
        <f>X121</f>
        <v>0</v>
      </c>
      <c r="L89" s="180"/>
      <c r="M89" s="182">
        <f>M121</f>
        <v>0</v>
      </c>
      <c r="N89" s="180"/>
      <c r="O89" s="180"/>
      <c r="P89" s="180"/>
      <c r="Q89" s="180"/>
      <c r="R89" s="183"/>
      <c r="T89" s="184"/>
      <c r="U89" s="184"/>
    </row>
    <row r="90" s="7" customFormat="1" ht="19.92" customHeight="1">
      <c r="B90" s="185"/>
      <c r="C90" s="186"/>
      <c r="D90" s="139" t="s">
        <v>784</v>
      </c>
      <c r="E90" s="186"/>
      <c r="F90" s="186"/>
      <c r="G90" s="186"/>
      <c r="H90" s="141">
        <f>W122</f>
        <v>0</v>
      </c>
      <c r="I90" s="186"/>
      <c r="J90" s="186"/>
      <c r="K90" s="141">
        <f>X122</f>
        <v>0</v>
      </c>
      <c r="L90" s="186"/>
      <c r="M90" s="141">
        <f>M122</f>
        <v>0</v>
      </c>
      <c r="N90" s="186"/>
      <c r="O90" s="186"/>
      <c r="P90" s="186"/>
      <c r="Q90" s="186"/>
      <c r="R90" s="187"/>
      <c r="T90" s="188"/>
      <c r="U90" s="188"/>
    </row>
    <row r="91" s="7" customFormat="1" ht="19.92" customHeight="1">
      <c r="B91" s="185"/>
      <c r="C91" s="186"/>
      <c r="D91" s="139" t="s">
        <v>785</v>
      </c>
      <c r="E91" s="186"/>
      <c r="F91" s="186"/>
      <c r="G91" s="186"/>
      <c r="H91" s="141">
        <f>W263</f>
        <v>0</v>
      </c>
      <c r="I91" s="186"/>
      <c r="J91" s="186"/>
      <c r="K91" s="141">
        <f>X263</f>
        <v>0</v>
      </c>
      <c r="L91" s="186"/>
      <c r="M91" s="141">
        <f>M263</f>
        <v>0</v>
      </c>
      <c r="N91" s="186"/>
      <c r="O91" s="186"/>
      <c r="P91" s="186"/>
      <c r="Q91" s="186"/>
      <c r="R91" s="187"/>
      <c r="T91" s="188"/>
      <c r="U91" s="188"/>
    </row>
    <row r="92" s="7" customFormat="1" ht="19.92" customHeight="1">
      <c r="B92" s="185"/>
      <c r="C92" s="186"/>
      <c r="D92" s="139" t="s">
        <v>786</v>
      </c>
      <c r="E92" s="186"/>
      <c r="F92" s="186"/>
      <c r="G92" s="186"/>
      <c r="H92" s="141">
        <f>W346</f>
        <v>0</v>
      </c>
      <c r="I92" s="186"/>
      <c r="J92" s="186"/>
      <c r="K92" s="141">
        <f>X346</f>
        <v>0</v>
      </c>
      <c r="L92" s="186"/>
      <c r="M92" s="141">
        <f>M346</f>
        <v>0</v>
      </c>
      <c r="N92" s="186"/>
      <c r="O92" s="186"/>
      <c r="P92" s="186"/>
      <c r="Q92" s="186"/>
      <c r="R92" s="187"/>
      <c r="T92" s="188"/>
      <c r="U92" s="188"/>
    </row>
    <row r="93" s="6" customFormat="1" ht="21.84" customHeight="1">
      <c r="B93" s="179"/>
      <c r="C93" s="180"/>
      <c r="D93" s="181" t="s">
        <v>136</v>
      </c>
      <c r="E93" s="180"/>
      <c r="F93" s="180"/>
      <c r="G93" s="180"/>
      <c r="H93" s="189">
        <f>W348</f>
        <v>0</v>
      </c>
      <c r="I93" s="180"/>
      <c r="J93" s="180"/>
      <c r="K93" s="189">
        <f>X348</f>
        <v>0</v>
      </c>
      <c r="L93" s="180"/>
      <c r="M93" s="189">
        <f>M348</f>
        <v>0</v>
      </c>
      <c r="N93" s="180"/>
      <c r="O93" s="180"/>
      <c r="P93" s="180"/>
      <c r="Q93" s="180"/>
      <c r="R93" s="183"/>
      <c r="T93" s="184"/>
      <c r="U93" s="184"/>
    </row>
    <row r="94" s="1" customFormat="1" ht="21.84" customHeight="1"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50"/>
      <c r="T94" s="174"/>
      <c r="U94" s="174"/>
    </row>
    <row r="95" s="1" customFormat="1" ht="29.28" customHeight="1">
      <c r="B95" s="48"/>
      <c r="C95" s="177" t="s">
        <v>137</v>
      </c>
      <c r="D95" s="49"/>
      <c r="E95" s="49"/>
      <c r="F95" s="49"/>
      <c r="G95" s="49"/>
      <c r="H95" s="49"/>
      <c r="I95" s="49"/>
      <c r="J95" s="49"/>
      <c r="K95" s="49"/>
      <c r="L95" s="49"/>
      <c r="M95" s="178">
        <f>ROUND(M96+M97+M98+M99+M100+M101,2)</f>
        <v>0</v>
      </c>
      <c r="N95" s="190"/>
      <c r="O95" s="190"/>
      <c r="P95" s="190"/>
      <c r="Q95" s="190"/>
      <c r="R95" s="50"/>
      <c r="T95" s="191"/>
      <c r="U95" s="192" t="s">
        <v>44</v>
      </c>
    </row>
    <row r="96" s="1" customFormat="1" ht="18" customHeight="1">
      <c r="B96" s="48"/>
      <c r="C96" s="49"/>
      <c r="D96" s="146" t="s">
        <v>138</v>
      </c>
      <c r="E96" s="139"/>
      <c r="F96" s="139"/>
      <c r="G96" s="139"/>
      <c r="H96" s="139"/>
      <c r="I96" s="49"/>
      <c r="J96" s="49"/>
      <c r="K96" s="49"/>
      <c r="L96" s="49"/>
      <c r="M96" s="140">
        <f>ROUND(M88*T96,2)</f>
        <v>0</v>
      </c>
      <c r="N96" s="141"/>
      <c r="O96" s="141"/>
      <c r="P96" s="141"/>
      <c r="Q96" s="141"/>
      <c r="R96" s="50"/>
      <c r="S96" s="193"/>
      <c r="T96" s="194"/>
      <c r="U96" s="195" t="s">
        <v>45</v>
      </c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6" t="s">
        <v>139</v>
      </c>
      <c r="AZ96" s="193"/>
      <c r="BA96" s="193"/>
      <c r="BB96" s="193"/>
      <c r="BC96" s="193"/>
      <c r="BD96" s="193"/>
      <c r="BE96" s="197">
        <f>IF(U96="základní",M96,0)</f>
        <v>0</v>
      </c>
      <c r="BF96" s="197">
        <f>IF(U96="snížená",M96,0)</f>
        <v>0</v>
      </c>
      <c r="BG96" s="197">
        <f>IF(U96="zákl. přenesená",M96,0)</f>
        <v>0</v>
      </c>
      <c r="BH96" s="197">
        <f>IF(U96="sníž. přenesená",M96,0)</f>
        <v>0</v>
      </c>
      <c r="BI96" s="197">
        <f>IF(U96="nulová",M96,0)</f>
        <v>0</v>
      </c>
      <c r="BJ96" s="196" t="s">
        <v>90</v>
      </c>
      <c r="BK96" s="193"/>
      <c r="BL96" s="193"/>
      <c r="BM96" s="193"/>
    </row>
    <row r="97" s="1" customFormat="1" ht="18" customHeight="1">
      <c r="B97" s="48"/>
      <c r="C97" s="49"/>
      <c r="D97" s="146" t="s">
        <v>140</v>
      </c>
      <c r="E97" s="139"/>
      <c r="F97" s="139"/>
      <c r="G97" s="139"/>
      <c r="H97" s="139"/>
      <c r="I97" s="49"/>
      <c r="J97" s="49"/>
      <c r="K97" s="49"/>
      <c r="L97" s="49"/>
      <c r="M97" s="140">
        <f>ROUND(M88*T97,2)</f>
        <v>0</v>
      </c>
      <c r="N97" s="141"/>
      <c r="O97" s="141"/>
      <c r="P97" s="141"/>
      <c r="Q97" s="141"/>
      <c r="R97" s="50"/>
      <c r="S97" s="193"/>
      <c r="T97" s="194"/>
      <c r="U97" s="195" t="s">
        <v>45</v>
      </c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3"/>
      <c r="AH97" s="193"/>
      <c r="AI97" s="193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3"/>
      <c r="AV97" s="193"/>
      <c r="AW97" s="193"/>
      <c r="AX97" s="193"/>
      <c r="AY97" s="196" t="s">
        <v>139</v>
      </c>
      <c r="AZ97" s="193"/>
      <c r="BA97" s="193"/>
      <c r="BB97" s="193"/>
      <c r="BC97" s="193"/>
      <c r="BD97" s="193"/>
      <c r="BE97" s="197">
        <f>IF(U97="základní",M97,0)</f>
        <v>0</v>
      </c>
      <c r="BF97" s="197">
        <f>IF(U97="snížená",M97,0)</f>
        <v>0</v>
      </c>
      <c r="BG97" s="197">
        <f>IF(U97="zákl. přenesená",M97,0)</f>
        <v>0</v>
      </c>
      <c r="BH97" s="197">
        <f>IF(U97="sníž. přenesená",M97,0)</f>
        <v>0</v>
      </c>
      <c r="BI97" s="197">
        <f>IF(U97="nulová",M97,0)</f>
        <v>0</v>
      </c>
      <c r="BJ97" s="196" t="s">
        <v>90</v>
      </c>
      <c r="BK97" s="193"/>
      <c r="BL97" s="193"/>
      <c r="BM97" s="193"/>
    </row>
    <row r="98" s="1" customFormat="1" ht="18" customHeight="1">
      <c r="B98" s="48"/>
      <c r="C98" s="49"/>
      <c r="D98" s="146" t="s">
        <v>141</v>
      </c>
      <c r="E98" s="139"/>
      <c r="F98" s="139"/>
      <c r="G98" s="139"/>
      <c r="H98" s="139"/>
      <c r="I98" s="49"/>
      <c r="J98" s="49"/>
      <c r="K98" s="49"/>
      <c r="L98" s="49"/>
      <c r="M98" s="140">
        <f>ROUND(M88*T98,2)</f>
        <v>0</v>
      </c>
      <c r="N98" s="141"/>
      <c r="O98" s="141"/>
      <c r="P98" s="141"/>
      <c r="Q98" s="141"/>
      <c r="R98" s="50"/>
      <c r="S98" s="193"/>
      <c r="T98" s="194"/>
      <c r="U98" s="195" t="s">
        <v>45</v>
      </c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6" t="s">
        <v>139</v>
      </c>
      <c r="AZ98" s="193"/>
      <c r="BA98" s="193"/>
      <c r="BB98" s="193"/>
      <c r="BC98" s="193"/>
      <c r="BD98" s="193"/>
      <c r="BE98" s="197">
        <f>IF(U98="základní",M98,0)</f>
        <v>0</v>
      </c>
      <c r="BF98" s="197">
        <f>IF(U98="snížená",M98,0)</f>
        <v>0</v>
      </c>
      <c r="BG98" s="197">
        <f>IF(U98="zákl. přenesená",M98,0)</f>
        <v>0</v>
      </c>
      <c r="BH98" s="197">
        <f>IF(U98="sníž. přenesená",M98,0)</f>
        <v>0</v>
      </c>
      <c r="BI98" s="197">
        <f>IF(U98="nulová",M98,0)</f>
        <v>0</v>
      </c>
      <c r="BJ98" s="196" t="s">
        <v>90</v>
      </c>
      <c r="BK98" s="193"/>
      <c r="BL98" s="193"/>
      <c r="BM98" s="193"/>
    </row>
    <row r="99" s="1" customFormat="1" ht="18" customHeight="1">
      <c r="B99" s="48"/>
      <c r="C99" s="49"/>
      <c r="D99" s="146" t="s">
        <v>142</v>
      </c>
      <c r="E99" s="139"/>
      <c r="F99" s="139"/>
      <c r="G99" s="139"/>
      <c r="H99" s="139"/>
      <c r="I99" s="49"/>
      <c r="J99" s="49"/>
      <c r="K99" s="49"/>
      <c r="L99" s="49"/>
      <c r="M99" s="140">
        <f>ROUND(M88*T99,2)</f>
        <v>0</v>
      </c>
      <c r="N99" s="141"/>
      <c r="O99" s="141"/>
      <c r="P99" s="141"/>
      <c r="Q99" s="141"/>
      <c r="R99" s="50"/>
      <c r="S99" s="193"/>
      <c r="T99" s="194"/>
      <c r="U99" s="195" t="s">
        <v>45</v>
      </c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6" t="s">
        <v>139</v>
      </c>
      <c r="AZ99" s="193"/>
      <c r="BA99" s="193"/>
      <c r="BB99" s="193"/>
      <c r="BC99" s="193"/>
      <c r="BD99" s="193"/>
      <c r="BE99" s="197">
        <f>IF(U99="základní",M99,0)</f>
        <v>0</v>
      </c>
      <c r="BF99" s="197">
        <f>IF(U99="snížená",M99,0)</f>
        <v>0</v>
      </c>
      <c r="BG99" s="197">
        <f>IF(U99="zákl. přenesená",M99,0)</f>
        <v>0</v>
      </c>
      <c r="BH99" s="197">
        <f>IF(U99="sníž. přenesená",M99,0)</f>
        <v>0</v>
      </c>
      <c r="BI99" s="197">
        <f>IF(U99="nulová",M99,0)</f>
        <v>0</v>
      </c>
      <c r="BJ99" s="196" t="s">
        <v>90</v>
      </c>
      <c r="BK99" s="193"/>
      <c r="BL99" s="193"/>
      <c r="BM99" s="193"/>
    </row>
    <row r="100" s="1" customFormat="1" ht="18" customHeight="1">
      <c r="B100" s="48"/>
      <c r="C100" s="49"/>
      <c r="D100" s="146" t="s">
        <v>143</v>
      </c>
      <c r="E100" s="139"/>
      <c r="F100" s="139"/>
      <c r="G100" s="139"/>
      <c r="H100" s="139"/>
      <c r="I100" s="49"/>
      <c r="J100" s="49"/>
      <c r="K100" s="49"/>
      <c r="L100" s="49"/>
      <c r="M100" s="140">
        <f>ROUND(M88*T100,2)</f>
        <v>0</v>
      </c>
      <c r="N100" s="141"/>
      <c r="O100" s="141"/>
      <c r="P100" s="141"/>
      <c r="Q100" s="141"/>
      <c r="R100" s="50"/>
      <c r="S100" s="193"/>
      <c r="T100" s="194"/>
      <c r="U100" s="195" t="s">
        <v>45</v>
      </c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6" t="s">
        <v>139</v>
      </c>
      <c r="AZ100" s="193"/>
      <c r="BA100" s="193"/>
      <c r="BB100" s="193"/>
      <c r="BC100" s="193"/>
      <c r="BD100" s="193"/>
      <c r="BE100" s="197">
        <f>IF(U100="základní",M100,0)</f>
        <v>0</v>
      </c>
      <c r="BF100" s="197">
        <f>IF(U100="snížená",M100,0)</f>
        <v>0</v>
      </c>
      <c r="BG100" s="197">
        <f>IF(U100="zákl. přenesená",M100,0)</f>
        <v>0</v>
      </c>
      <c r="BH100" s="197">
        <f>IF(U100="sníž. přenesená",M100,0)</f>
        <v>0</v>
      </c>
      <c r="BI100" s="197">
        <f>IF(U100="nulová",M100,0)</f>
        <v>0</v>
      </c>
      <c r="BJ100" s="196" t="s">
        <v>90</v>
      </c>
      <c r="BK100" s="193"/>
      <c r="BL100" s="193"/>
      <c r="BM100" s="193"/>
    </row>
    <row r="101" s="1" customFormat="1" ht="18" customHeight="1">
      <c r="B101" s="48"/>
      <c r="C101" s="49"/>
      <c r="D101" s="139" t="s">
        <v>144</v>
      </c>
      <c r="E101" s="49"/>
      <c r="F101" s="49"/>
      <c r="G101" s="49"/>
      <c r="H101" s="49"/>
      <c r="I101" s="49"/>
      <c r="J101" s="49"/>
      <c r="K101" s="49"/>
      <c r="L101" s="49"/>
      <c r="M101" s="140">
        <f>ROUND(M88*T101,2)</f>
        <v>0</v>
      </c>
      <c r="N101" s="141"/>
      <c r="O101" s="141"/>
      <c r="P101" s="141"/>
      <c r="Q101" s="141"/>
      <c r="R101" s="50"/>
      <c r="S101" s="193"/>
      <c r="T101" s="198"/>
      <c r="U101" s="199" t="s">
        <v>45</v>
      </c>
      <c r="V101" s="193"/>
      <c r="W101" s="193"/>
      <c r="X101" s="193"/>
      <c r="Y101" s="193"/>
      <c r="Z101" s="193"/>
      <c r="AA101" s="193"/>
      <c r="AB101" s="193"/>
      <c r="AC101" s="193"/>
      <c r="AD101" s="193"/>
      <c r="AE101" s="193"/>
      <c r="AF101" s="193"/>
      <c r="AG101" s="193"/>
      <c r="AH101" s="193"/>
      <c r="AI101" s="193"/>
      <c r="AJ101" s="193"/>
      <c r="AK101" s="193"/>
      <c r="AL101" s="193"/>
      <c r="AM101" s="193"/>
      <c r="AN101" s="193"/>
      <c r="AO101" s="193"/>
      <c r="AP101" s="193"/>
      <c r="AQ101" s="193"/>
      <c r="AR101" s="193"/>
      <c r="AS101" s="193"/>
      <c r="AT101" s="193"/>
      <c r="AU101" s="193"/>
      <c r="AV101" s="193"/>
      <c r="AW101" s="193"/>
      <c r="AX101" s="193"/>
      <c r="AY101" s="196" t="s">
        <v>145</v>
      </c>
      <c r="AZ101" s="193"/>
      <c r="BA101" s="193"/>
      <c r="BB101" s="193"/>
      <c r="BC101" s="193"/>
      <c r="BD101" s="193"/>
      <c r="BE101" s="197">
        <f>IF(U101="základní",M101,0)</f>
        <v>0</v>
      </c>
      <c r="BF101" s="197">
        <f>IF(U101="snížená",M101,0)</f>
        <v>0</v>
      </c>
      <c r="BG101" s="197">
        <f>IF(U101="zákl. přenesená",M101,0)</f>
        <v>0</v>
      </c>
      <c r="BH101" s="197">
        <f>IF(U101="sníž. přenesená",M101,0)</f>
        <v>0</v>
      </c>
      <c r="BI101" s="197">
        <f>IF(U101="nulová",M101,0)</f>
        <v>0</v>
      </c>
      <c r="BJ101" s="196" t="s">
        <v>90</v>
      </c>
      <c r="BK101" s="193"/>
      <c r="BL101" s="193"/>
      <c r="BM101" s="193"/>
    </row>
    <row r="102" s="1" customFormat="1"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50"/>
      <c r="T102" s="174"/>
      <c r="U102" s="174"/>
    </row>
    <row r="103" s="1" customFormat="1" ht="29.28" customHeight="1">
      <c r="B103" s="48"/>
      <c r="C103" s="153" t="s">
        <v>106</v>
      </c>
      <c r="D103" s="154"/>
      <c r="E103" s="154"/>
      <c r="F103" s="154"/>
      <c r="G103" s="154"/>
      <c r="H103" s="154"/>
      <c r="I103" s="154"/>
      <c r="J103" s="154"/>
      <c r="K103" s="154"/>
      <c r="L103" s="155">
        <f>ROUND(SUM(M88+M95),2)</f>
        <v>0</v>
      </c>
      <c r="M103" s="155"/>
      <c r="N103" s="155"/>
      <c r="O103" s="155"/>
      <c r="P103" s="155"/>
      <c r="Q103" s="155"/>
      <c r="R103" s="50"/>
      <c r="T103" s="174"/>
      <c r="U103" s="174"/>
    </row>
    <row r="104" s="1" customFormat="1" ht="6.96" customHeight="1">
      <c r="B104" s="77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9"/>
      <c r="T104" s="174"/>
      <c r="U104" s="174"/>
    </row>
    <row r="108" s="1" customFormat="1" ht="6.96" customHeight="1">
      <c r="B108" s="80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2"/>
    </row>
    <row r="109" s="1" customFormat="1" ht="36.96" customHeight="1">
      <c r="B109" s="48"/>
      <c r="C109" s="28" t="s">
        <v>146</v>
      </c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50"/>
    </row>
    <row r="110" s="1" customFormat="1" ht="6.96" customHeight="1"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50"/>
    </row>
    <row r="111" s="1" customFormat="1" ht="30" customHeight="1">
      <c r="B111" s="48"/>
      <c r="C111" s="39" t="s">
        <v>20</v>
      </c>
      <c r="D111" s="49"/>
      <c r="E111" s="49"/>
      <c r="F111" s="158" t="str">
        <f>F6</f>
        <v>TĚLOCVIČNA pro ZŠ v Samotíškách, ul.Podhůry</v>
      </c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49"/>
      <c r="R111" s="50"/>
    </row>
    <row r="112" s="1" customFormat="1" ht="36.96" customHeight="1">
      <c r="B112" s="48"/>
      <c r="C112" s="87" t="s">
        <v>114</v>
      </c>
      <c r="D112" s="49"/>
      <c r="E112" s="49"/>
      <c r="F112" s="89" t="str">
        <f>F7</f>
        <v>Venk_kanal - Venkovní kanalizace splašková a dešťová</v>
      </c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50"/>
    </row>
    <row r="113" s="1" customFormat="1" ht="6.96" customHeight="1"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50"/>
    </row>
    <row r="114" s="1" customFormat="1" ht="18" customHeight="1">
      <c r="B114" s="48"/>
      <c r="C114" s="39" t="s">
        <v>25</v>
      </c>
      <c r="D114" s="49"/>
      <c r="E114" s="49"/>
      <c r="F114" s="34" t="str">
        <f>F9</f>
        <v xml:space="preserve"> Samotíšky</v>
      </c>
      <c r="G114" s="49"/>
      <c r="H114" s="49"/>
      <c r="I114" s="49"/>
      <c r="J114" s="49"/>
      <c r="K114" s="39" t="s">
        <v>27</v>
      </c>
      <c r="L114" s="49"/>
      <c r="M114" s="92" t="str">
        <f>IF(O9="","",O9)</f>
        <v>8. 4. 2019</v>
      </c>
      <c r="N114" s="92"/>
      <c r="O114" s="92"/>
      <c r="P114" s="92"/>
      <c r="Q114" s="49"/>
      <c r="R114" s="50"/>
    </row>
    <row r="115" s="1" customFormat="1" ht="6.96" customHeight="1"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>
      <c r="B116" s="48"/>
      <c r="C116" s="39" t="s">
        <v>29</v>
      </c>
      <c r="D116" s="49"/>
      <c r="E116" s="49"/>
      <c r="F116" s="34" t="str">
        <f>E12</f>
        <v xml:space="preserve">Ing.arch.Otto Schneider  </v>
      </c>
      <c r="G116" s="49"/>
      <c r="H116" s="49"/>
      <c r="I116" s="49"/>
      <c r="J116" s="49"/>
      <c r="K116" s="39" t="s">
        <v>35</v>
      </c>
      <c r="L116" s="49"/>
      <c r="M116" s="34" t="str">
        <f>E18</f>
        <v>Prokeš</v>
      </c>
      <c r="N116" s="34"/>
      <c r="O116" s="34"/>
      <c r="P116" s="34"/>
      <c r="Q116" s="34"/>
      <c r="R116" s="50"/>
    </row>
    <row r="117" s="1" customFormat="1" ht="14.4" customHeight="1">
      <c r="B117" s="48"/>
      <c r="C117" s="39" t="s">
        <v>33</v>
      </c>
      <c r="D117" s="49"/>
      <c r="E117" s="49"/>
      <c r="F117" s="34" t="str">
        <f>IF(E15="","",E15)</f>
        <v>Vyplň údaj</v>
      </c>
      <c r="G117" s="49"/>
      <c r="H117" s="49"/>
      <c r="I117" s="49"/>
      <c r="J117" s="49"/>
      <c r="K117" s="39" t="s">
        <v>37</v>
      </c>
      <c r="L117" s="49"/>
      <c r="M117" s="34" t="str">
        <f>E21</f>
        <v>Prokeš</v>
      </c>
      <c r="N117" s="34"/>
      <c r="O117" s="34"/>
      <c r="P117" s="34"/>
      <c r="Q117" s="34"/>
      <c r="R117" s="50"/>
    </row>
    <row r="118" s="1" customFormat="1" ht="10.32" customHeight="1"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8" customFormat="1" ht="29.28" customHeight="1">
      <c r="B119" s="200"/>
      <c r="C119" s="201" t="s">
        <v>147</v>
      </c>
      <c r="D119" s="202" t="s">
        <v>148</v>
      </c>
      <c r="E119" s="202" t="s">
        <v>62</v>
      </c>
      <c r="F119" s="202" t="s">
        <v>149</v>
      </c>
      <c r="G119" s="202"/>
      <c r="H119" s="202"/>
      <c r="I119" s="202"/>
      <c r="J119" s="202" t="s">
        <v>150</v>
      </c>
      <c r="K119" s="202" t="s">
        <v>151</v>
      </c>
      <c r="L119" s="202" t="s">
        <v>152</v>
      </c>
      <c r="M119" s="202" t="s">
        <v>153</v>
      </c>
      <c r="N119" s="202"/>
      <c r="O119" s="202"/>
      <c r="P119" s="202" t="s">
        <v>121</v>
      </c>
      <c r="Q119" s="203"/>
      <c r="R119" s="204"/>
      <c r="T119" s="108" t="s">
        <v>154</v>
      </c>
      <c r="U119" s="109" t="s">
        <v>44</v>
      </c>
      <c r="V119" s="109" t="s">
        <v>155</v>
      </c>
      <c r="W119" s="109" t="s">
        <v>156</v>
      </c>
      <c r="X119" s="109" t="s">
        <v>157</v>
      </c>
      <c r="Y119" s="109" t="s">
        <v>158</v>
      </c>
      <c r="Z119" s="109" t="s">
        <v>159</v>
      </c>
      <c r="AA119" s="109" t="s">
        <v>160</v>
      </c>
      <c r="AB119" s="109" t="s">
        <v>161</v>
      </c>
      <c r="AC119" s="109" t="s">
        <v>162</v>
      </c>
      <c r="AD119" s="110" t="s">
        <v>163</v>
      </c>
    </row>
    <row r="120" s="1" customFormat="1" ht="29.28" customHeight="1">
      <c r="B120" s="48"/>
      <c r="C120" s="112" t="s">
        <v>116</v>
      </c>
      <c r="D120" s="49"/>
      <c r="E120" s="49"/>
      <c r="F120" s="49"/>
      <c r="G120" s="49"/>
      <c r="H120" s="49"/>
      <c r="I120" s="49"/>
      <c r="J120" s="49"/>
      <c r="K120" s="49"/>
      <c r="L120" s="49"/>
      <c r="M120" s="205">
        <f>BK120</f>
        <v>0</v>
      </c>
      <c r="N120" s="206"/>
      <c r="O120" s="206"/>
      <c r="P120" s="206"/>
      <c r="Q120" s="206"/>
      <c r="R120" s="50"/>
      <c r="T120" s="111"/>
      <c r="U120" s="69"/>
      <c r="V120" s="69"/>
      <c r="W120" s="207">
        <f>W121+W348</f>
        <v>0</v>
      </c>
      <c r="X120" s="207">
        <f>X121+X348</f>
        <v>0</v>
      </c>
      <c r="Y120" s="69"/>
      <c r="Z120" s="208">
        <f>Z121+Z348</f>
        <v>0</v>
      </c>
      <c r="AA120" s="69"/>
      <c r="AB120" s="208">
        <f>AB121+AB348</f>
        <v>2.8763008000000001</v>
      </c>
      <c r="AC120" s="69"/>
      <c r="AD120" s="209">
        <f>AD121+AD348</f>
        <v>0</v>
      </c>
      <c r="AT120" s="23" t="s">
        <v>81</v>
      </c>
      <c r="AU120" s="23" t="s">
        <v>123</v>
      </c>
      <c r="BK120" s="210">
        <f>BK121+BK348</f>
        <v>0</v>
      </c>
    </row>
    <row r="121" s="9" customFormat="1" ht="37.44" customHeight="1">
      <c r="B121" s="211"/>
      <c r="C121" s="212"/>
      <c r="D121" s="213" t="s">
        <v>124</v>
      </c>
      <c r="E121" s="213"/>
      <c r="F121" s="213"/>
      <c r="G121" s="213"/>
      <c r="H121" s="213"/>
      <c r="I121" s="213"/>
      <c r="J121" s="213"/>
      <c r="K121" s="213"/>
      <c r="L121" s="213"/>
      <c r="M121" s="189">
        <f>BK121</f>
        <v>0</v>
      </c>
      <c r="N121" s="182"/>
      <c r="O121" s="182"/>
      <c r="P121" s="182"/>
      <c r="Q121" s="182"/>
      <c r="R121" s="214"/>
      <c r="T121" s="215"/>
      <c r="U121" s="212"/>
      <c r="V121" s="212"/>
      <c r="W121" s="216">
        <f>W122+W263+W346</f>
        <v>0</v>
      </c>
      <c r="X121" s="216">
        <f>X122+X263+X346</f>
        <v>0</v>
      </c>
      <c r="Y121" s="212"/>
      <c r="Z121" s="217">
        <f>Z122+Z263+Z346</f>
        <v>0</v>
      </c>
      <c r="AA121" s="212"/>
      <c r="AB121" s="217">
        <f>AB122+AB263+AB346</f>
        <v>2.8763008000000001</v>
      </c>
      <c r="AC121" s="212"/>
      <c r="AD121" s="218">
        <f>AD122+AD263+AD346</f>
        <v>0</v>
      </c>
      <c r="AR121" s="219" t="s">
        <v>90</v>
      </c>
      <c r="AT121" s="220" t="s">
        <v>81</v>
      </c>
      <c r="AU121" s="220" t="s">
        <v>82</v>
      </c>
      <c r="AY121" s="219" t="s">
        <v>164</v>
      </c>
      <c r="BK121" s="221">
        <f>BK122+BK263+BK346</f>
        <v>0</v>
      </c>
    </row>
    <row r="122" s="9" customFormat="1" ht="19.92" customHeight="1">
      <c r="B122" s="211"/>
      <c r="C122" s="212"/>
      <c r="D122" s="222" t="s">
        <v>784</v>
      </c>
      <c r="E122" s="222"/>
      <c r="F122" s="222"/>
      <c r="G122" s="222"/>
      <c r="H122" s="222"/>
      <c r="I122" s="222"/>
      <c r="J122" s="222"/>
      <c r="K122" s="222"/>
      <c r="L122" s="222"/>
      <c r="M122" s="223">
        <f>BK122</f>
        <v>0</v>
      </c>
      <c r="N122" s="224"/>
      <c r="O122" s="224"/>
      <c r="P122" s="224"/>
      <c r="Q122" s="224"/>
      <c r="R122" s="214"/>
      <c r="T122" s="215"/>
      <c r="U122" s="212"/>
      <c r="V122" s="212"/>
      <c r="W122" s="216">
        <f>SUM(W123:W262)</f>
        <v>0</v>
      </c>
      <c r="X122" s="216">
        <f>SUM(X123:X262)</f>
        <v>0</v>
      </c>
      <c r="Y122" s="212"/>
      <c r="Z122" s="217">
        <f>SUM(Z123:Z262)</f>
        <v>0</v>
      </c>
      <c r="AA122" s="212"/>
      <c r="AB122" s="217">
        <f>SUM(AB123:AB262)</f>
        <v>0.14213799999999999</v>
      </c>
      <c r="AC122" s="212"/>
      <c r="AD122" s="218">
        <f>SUM(AD123:AD262)</f>
        <v>0</v>
      </c>
      <c r="AR122" s="219" t="s">
        <v>90</v>
      </c>
      <c r="AT122" s="220" t="s">
        <v>81</v>
      </c>
      <c r="AU122" s="220" t="s">
        <v>90</v>
      </c>
      <c r="AY122" s="219" t="s">
        <v>164</v>
      </c>
      <c r="BK122" s="221">
        <f>SUM(BK123:BK262)</f>
        <v>0</v>
      </c>
    </row>
    <row r="123" s="1" customFormat="1" ht="25.5" customHeight="1">
      <c r="B123" s="48"/>
      <c r="C123" s="225" t="s">
        <v>90</v>
      </c>
      <c r="D123" s="225" t="s">
        <v>165</v>
      </c>
      <c r="E123" s="226" t="s">
        <v>787</v>
      </c>
      <c r="F123" s="227" t="s">
        <v>788</v>
      </c>
      <c r="G123" s="227"/>
      <c r="H123" s="227"/>
      <c r="I123" s="227"/>
      <c r="J123" s="228" t="s">
        <v>789</v>
      </c>
      <c r="K123" s="229">
        <v>7.4800000000000004</v>
      </c>
      <c r="L123" s="230">
        <v>0</v>
      </c>
      <c r="M123" s="230">
        <v>0</v>
      </c>
      <c r="N123" s="231"/>
      <c r="O123" s="231"/>
      <c r="P123" s="232">
        <f>ROUND(V123*K123,2)</f>
        <v>0</v>
      </c>
      <c r="Q123" s="232"/>
      <c r="R123" s="50"/>
      <c r="T123" s="233" t="s">
        <v>23</v>
      </c>
      <c r="U123" s="58" t="s">
        <v>45</v>
      </c>
      <c r="V123" s="165">
        <f>L123+M123</f>
        <v>0</v>
      </c>
      <c r="W123" s="165">
        <f>ROUND(L123*K123,2)</f>
        <v>0</v>
      </c>
      <c r="X123" s="165">
        <f>ROUND(M123*K123,2)</f>
        <v>0</v>
      </c>
      <c r="Y123" s="49"/>
      <c r="Z123" s="234">
        <f>Y123*K123</f>
        <v>0</v>
      </c>
      <c r="AA123" s="234">
        <v>0</v>
      </c>
      <c r="AB123" s="234">
        <f>AA123*K123</f>
        <v>0</v>
      </c>
      <c r="AC123" s="234">
        <v>0</v>
      </c>
      <c r="AD123" s="235">
        <f>AC123*K123</f>
        <v>0</v>
      </c>
      <c r="AR123" s="23" t="s">
        <v>169</v>
      </c>
      <c r="AT123" s="23" t="s">
        <v>165</v>
      </c>
      <c r="AU123" s="23" t="s">
        <v>112</v>
      </c>
      <c r="AY123" s="23" t="s">
        <v>164</v>
      </c>
      <c r="BE123" s="145">
        <f>IF(U123="základní",P123,0)</f>
        <v>0</v>
      </c>
      <c r="BF123" s="145">
        <f>IF(U123="snížená",P123,0)</f>
        <v>0</v>
      </c>
      <c r="BG123" s="145">
        <f>IF(U123="zákl. přenesená",P123,0)</f>
        <v>0</v>
      </c>
      <c r="BH123" s="145">
        <f>IF(U123="sníž. přenesená",P123,0)</f>
        <v>0</v>
      </c>
      <c r="BI123" s="145">
        <f>IF(U123="nulová",P123,0)</f>
        <v>0</v>
      </c>
      <c r="BJ123" s="23" t="s">
        <v>90</v>
      </c>
      <c r="BK123" s="145">
        <f>ROUND(V123*K123,2)</f>
        <v>0</v>
      </c>
      <c r="BL123" s="23" t="s">
        <v>169</v>
      </c>
      <c r="BM123" s="23" t="s">
        <v>790</v>
      </c>
    </row>
    <row r="124" s="10" customFormat="1" ht="16.5" customHeight="1">
      <c r="B124" s="236"/>
      <c r="C124" s="237"/>
      <c r="D124" s="237"/>
      <c r="E124" s="238" t="s">
        <v>23</v>
      </c>
      <c r="F124" s="239" t="s">
        <v>791</v>
      </c>
      <c r="G124" s="240"/>
      <c r="H124" s="240"/>
      <c r="I124" s="240"/>
      <c r="J124" s="237"/>
      <c r="K124" s="238" t="s">
        <v>23</v>
      </c>
      <c r="L124" s="237"/>
      <c r="M124" s="237"/>
      <c r="N124" s="237"/>
      <c r="O124" s="237"/>
      <c r="P124" s="237"/>
      <c r="Q124" s="237"/>
      <c r="R124" s="241"/>
      <c r="T124" s="242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43"/>
      <c r="AT124" s="244" t="s">
        <v>172</v>
      </c>
      <c r="AU124" s="244" t="s">
        <v>112</v>
      </c>
      <c r="AV124" s="10" t="s">
        <v>90</v>
      </c>
      <c r="AW124" s="10" t="s">
        <v>7</v>
      </c>
      <c r="AX124" s="10" t="s">
        <v>82</v>
      </c>
      <c r="AY124" s="244" t="s">
        <v>164</v>
      </c>
    </row>
    <row r="125" s="10" customFormat="1" ht="16.5" customHeight="1">
      <c r="B125" s="236"/>
      <c r="C125" s="237"/>
      <c r="D125" s="237"/>
      <c r="E125" s="238" t="s">
        <v>23</v>
      </c>
      <c r="F125" s="245" t="s">
        <v>792</v>
      </c>
      <c r="G125" s="237"/>
      <c r="H125" s="237"/>
      <c r="I125" s="237"/>
      <c r="J125" s="237"/>
      <c r="K125" s="238" t="s">
        <v>23</v>
      </c>
      <c r="L125" s="237"/>
      <c r="M125" s="237"/>
      <c r="N125" s="237"/>
      <c r="O125" s="237"/>
      <c r="P125" s="237"/>
      <c r="Q125" s="237"/>
      <c r="R125" s="241"/>
      <c r="T125" s="242"/>
      <c r="U125" s="237"/>
      <c r="V125" s="237"/>
      <c r="W125" s="237"/>
      <c r="X125" s="237"/>
      <c r="Y125" s="237"/>
      <c r="Z125" s="237"/>
      <c r="AA125" s="237"/>
      <c r="AB125" s="237"/>
      <c r="AC125" s="237"/>
      <c r="AD125" s="243"/>
      <c r="AT125" s="244" t="s">
        <v>172</v>
      </c>
      <c r="AU125" s="244" t="s">
        <v>112</v>
      </c>
      <c r="AV125" s="10" t="s">
        <v>90</v>
      </c>
      <c r="AW125" s="10" t="s">
        <v>7</v>
      </c>
      <c r="AX125" s="10" t="s">
        <v>82</v>
      </c>
      <c r="AY125" s="244" t="s">
        <v>164</v>
      </c>
    </row>
    <row r="126" s="11" customFormat="1" ht="16.5" customHeight="1">
      <c r="B126" s="246"/>
      <c r="C126" s="247"/>
      <c r="D126" s="247"/>
      <c r="E126" s="248" t="s">
        <v>23</v>
      </c>
      <c r="F126" s="249" t="s">
        <v>793</v>
      </c>
      <c r="G126" s="247"/>
      <c r="H126" s="247"/>
      <c r="I126" s="247"/>
      <c r="J126" s="247"/>
      <c r="K126" s="250">
        <v>1.3919999999999999</v>
      </c>
      <c r="L126" s="247"/>
      <c r="M126" s="247"/>
      <c r="N126" s="247"/>
      <c r="O126" s="247"/>
      <c r="P126" s="247"/>
      <c r="Q126" s="247"/>
      <c r="R126" s="251"/>
      <c r="T126" s="252"/>
      <c r="U126" s="247"/>
      <c r="V126" s="247"/>
      <c r="W126" s="247"/>
      <c r="X126" s="247"/>
      <c r="Y126" s="247"/>
      <c r="Z126" s="247"/>
      <c r="AA126" s="247"/>
      <c r="AB126" s="247"/>
      <c r="AC126" s="247"/>
      <c r="AD126" s="253"/>
      <c r="AT126" s="254" t="s">
        <v>172</v>
      </c>
      <c r="AU126" s="254" t="s">
        <v>112</v>
      </c>
      <c r="AV126" s="11" t="s">
        <v>112</v>
      </c>
      <c r="AW126" s="11" t="s">
        <v>7</v>
      </c>
      <c r="AX126" s="11" t="s">
        <v>82</v>
      </c>
      <c r="AY126" s="254" t="s">
        <v>164</v>
      </c>
    </row>
    <row r="127" s="10" customFormat="1" ht="16.5" customHeight="1">
      <c r="B127" s="236"/>
      <c r="C127" s="237"/>
      <c r="D127" s="237"/>
      <c r="E127" s="238" t="s">
        <v>23</v>
      </c>
      <c r="F127" s="245" t="s">
        <v>794</v>
      </c>
      <c r="G127" s="237"/>
      <c r="H127" s="237"/>
      <c r="I127" s="237"/>
      <c r="J127" s="237"/>
      <c r="K127" s="238" t="s">
        <v>23</v>
      </c>
      <c r="L127" s="237"/>
      <c r="M127" s="237"/>
      <c r="N127" s="237"/>
      <c r="O127" s="237"/>
      <c r="P127" s="237"/>
      <c r="Q127" s="237"/>
      <c r="R127" s="241"/>
      <c r="T127" s="242"/>
      <c r="U127" s="237"/>
      <c r="V127" s="237"/>
      <c r="W127" s="237"/>
      <c r="X127" s="237"/>
      <c r="Y127" s="237"/>
      <c r="Z127" s="237"/>
      <c r="AA127" s="237"/>
      <c r="AB127" s="237"/>
      <c r="AC127" s="237"/>
      <c r="AD127" s="243"/>
      <c r="AT127" s="244" t="s">
        <v>172</v>
      </c>
      <c r="AU127" s="244" t="s">
        <v>112</v>
      </c>
      <c r="AV127" s="10" t="s">
        <v>90</v>
      </c>
      <c r="AW127" s="10" t="s">
        <v>7</v>
      </c>
      <c r="AX127" s="10" t="s">
        <v>82</v>
      </c>
      <c r="AY127" s="244" t="s">
        <v>164</v>
      </c>
    </row>
    <row r="128" s="10" customFormat="1" ht="16.5" customHeight="1">
      <c r="B128" s="236"/>
      <c r="C128" s="237"/>
      <c r="D128" s="237"/>
      <c r="E128" s="238" t="s">
        <v>23</v>
      </c>
      <c r="F128" s="245" t="s">
        <v>795</v>
      </c>
      <c r="G128" s="237"/>
      <c r="H128" s="237"/>
      <c r="I128" s="237"/>
      <c r="J128" s="237"/>
      <c r="K128" s="238" t="s">
        <v>23</v>
      </c>
      <c r="L128" s="237"/>
      <c r="M128" s="237"/>
      <c r="N128" s="237"/>
      <c r="O128" s="237"/>
      <c r="P128" s="237"/>
      <c r="Q128" s="237"/>
      <c r="R128" s="241"/>
      <c r="T128" s="242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43"/>
      <c r="AT128" s="244" t="s">
        <v>172</v>
      </c>
      <c r="AU128" s="244" t="s">
        <v>112</v>
      </c>
      <c r="AV128" s="10" t="s">
        <v>90</v>
      </c>
      <c r="AW128" s="10" t="s">
        <v>7</v>
      </c>
      <c r="AX128" s="10" t="s">
        <v>82</v>
      </c>
      <c r="AY128" s="244" t="s">
        <v>164</v>
      </c>
    </row>
    <row r="129" s="11" customFormat="1" ht="16.5" customHeight="1">
      <c r="B129" s="246"/>
      <c r="C129" s="247"/>
      <c r="D129" s="247"/>
      <c r="E129" s="248" t="s">
        <v>23</v>
      </c>
      <c r="F129" s="249" t="s">
        <v>796</v>
      </c>
      <c r="G129" s="247"/>
      <c r="H129" s="247"/>
      <c r="I129" s="247"/>
      <c r="J129" s="247"/>
      <c r="K129" s="250">
        <v>2.8959999999999999</v>
      </c>
      <c r="L129" s="247"/>
      <c r="M129" s="247"/>
      <c r="N129" s="247"/>
      <c r="O129" s="247"/>
      <c r="P129" s="247"/>
      <c r="Q129" s="247"/>
      <c r="R129" s="251"/>
      <c r="T129" s="252"/>
      <c r="U129" s="247"/>
      <c r="V129" s="247"/>
      <c r="W129" s="247"/>
      <c r="X129" s="247"/>
      <c r="Y129" s="247"/>
      <c r="Z129" s="247"/>
      <c r="AA129" s="247"/>
      <c r="AB129" s="247"/>
      <c r="AC129" s="247"/>
      <c r="AD129" s="253"/>
      <c r="AT129" s="254" t="s">
        <v>172</v>
      </c>
      <c r="AU129" s="254" t="s">
        <v>112</v>
      </c>
      <c r="AV129" s="11" t="s">
        <v>112</v>
      </c>
      <c r="AW129" s="11" t="s">
        <v>7</v>
      </c>
      <c r="AX129" s="11" t="s">
        <v>82</v>
      </c>
      <c r="AY129" s="254" t="s">
        <v>164</v>
      </c>
    </row>
    <row r="130" s="10" customFormat="1" ht="16.5" customHeight="1">
      <c r="B130" s="236"/>
      <c r="C130" s="237"/>
      <c r="D130" s="237"/>
      <c r="E130" s="238" t="s">
        <v>23</v>
      </c>
      <c r="F130" s="245" t="s">
        <v>797</v>
      </c>
      <c r="G130" s="237"/>
      <c r="H130" s="237"/>
      <c r="I130" s="237"/>
      <c r="J130" s="237"/>
      <c r="K130" s="238" t="s">
        <v>23</v>
      </c>
      <c r="L130" s="237"/>
      <c r="M130" s="237"/>
      <c r="N130" s="237"/>
      <c r="O130" s="237"/>
      <c r="P130" s="237"/>
      <c r="Q130" s="237"/>
      <c r="R130" s="241"/>
      <c r="T130" s="242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43"/>
      <c r="AT130" s="244" t="s">
        <v>172</v>
      </c>
      <c r="AU130" s="244" t="s">
        <v>112</v>
      </c>
      <c r="AV130" s="10" t="s">
        <v>90</v>
      </c>
      <c r="AW130" s="10" t="s">
        <v>7</v>
      </c>
      <c r="AX130" s="10" t="s">
        <v>82</v>
      </c>
      <c r="AY130" s="244" t="s">
        <v>164</v>
      </c>
    </row>
    <row r="131" s="11" customFormat="1" ht="16.5" customHeight="1">
      <c r="B131" s="246"/>
      <c r="C131" s="247"/>
      <c r="D131" s="247"/>
      <c r="E131" s="248" t="s">
        <v>23</v>
      </c>
      <c r="F131" s="249" t="s">
        <v>798</v>
      </c>
      <c r="G131" s="247"/>
      <c r="H131" s="247"/>
      <c r="I131" s="247"/>
      <c r="J131" s="247"/>
      <c r="K131" s="250">
        <v>0.624</v>
      </c>
      <c r="L131" s="247"/>
      <c r="M131" s="247"/>
      <c r="N131" s="247"/>
      <c r="O131" s="247"/>
      <c r="P131" s="247"/>
      <c r="Q131" s="247"/>
      <c r="R131" s="251"/>
      <c r="T131" s="252"/>
      <c r="U131" s="247"/>
      <c r="V131" s="247"/>
      <c r="W131" s="247"/>
      <c r="X131" s="247"/>
      <c r="Y131" s="247"/>
      <c r="Z131" s="247"/>
      <c r="AA131" s="247"/>
      <c r="AB131" s="247"/>
      <c r="AC131" s="247"/>
      <c r="AD131" s="253"/>
      <c r="AT131" s="254" t="s">
        <v>172</v>
      </c>
      <c r="AU131" s="254" t="s">
        <v>112</v>
      </c>
      <c r="AV131" s="11" t="s">
        <v>112</v>
      </c>
      <c r="AW131" s="11" t="s">
        <v>7</v>
      </c>
      <c r="AX131" s="11" t="s">
        <v>82</v>
      </c>
      <c r="AY131" s="254" t="s">
        <v>164</v>
      </c>
    </row>
    <row r="132" s="10" customFormat="1" ht="16.5" customHeight="1">
      <c r="B132" s="236"/>
      <c r="C132" s="237"/>
      <c r="D132" s="237"/>
      <c r="E132" s="238" t="s">
        <v>23</v>
      </c>
      <c r="F132" s="245" t="s">
        <v>799</v>
      </c>
      <c r="G132" s="237"/>
      <c r="H132" s="237"/>
      <c r="I132" s="237"/>
      <c r="J132" s="237"/>
      <c r="K132" s="238" t="s">
        <v>23</v>
      </c>
      <c r="L132" s="237"/>
      <c r="M132" s="237"/>
      <c r="N132" s="237"/>
      <c r="O132" s="237"/>
      <c r="P132" s="237"/>
      <c r="Q132" s="237"/>
      <c r="R132" s="241"/>
      <c r="T132" s="242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43"/>
      <c r="AT132" s="244" t="s">
        <v>172</v>
      </c>
      <c r="AU132" s="244" t="s">
        <v>112</v>
      </c>
      <c r="AV132" s="10" t="s">
        <v>90</v>
      </c>
      <c r="AW132" s="10" t="s">
        <v>7</v>
      </c>
      <c r="AX132" s="10" t="s">
        <v>82</v>
      </c>
      <c r="AY132" s="244" t="s">
        <v>164</v>
      </c>
    </row>
    <row r="133" s="11" customFormat="1" ht="16.5" customHeight="1">
      <c r="B133" s="246"/>
      <c r="C133" s="247"/>
      <c r="D133" s="247"/>
      <c r="E133" s="248" t="s">
        <v>23</v>
      </c>
      <c r="F133" s="249" t="s">
        <v>800</v>
      </c>
      <c r="G133" s="247"/>
      <c r="H133" s="247"/>
      <c r="I133" s="247"/>
      <c r="J133" s="247"/>
      <c r="K133" s="250">
        <v>0.83199999999999996</v>
      </c>
      <c r="L133" s="247"/>
      <c r="M133" s="247"/>
      <c r="N133" s="247"/>
      <c r="O133" s="247"/>
      <c r="P133" s="247"/>
      <c r="Q133" s="247"/>
      <c r="R133" s="251"/>
      <c r="T133" s="252"/>
      <c r="U133" s="247"/>
      <c r="V133" s="247"/>
      <c r="W133" s="247"/>
      <c r="X133" s="247"/>
      <c r="Y133" s="247"/>
      <c r="Z133" s="247"/>
      <c r="AA133" s="247"/>
      <c r="AB133" s="247"/>
      <c r="AC133" s="247"/>
      <c r="AD133" s="253"/>
      <c r="AT133" s="254" t="s">
        <v>172</v>
      </c>
      <c r="AU133" s="254" t="s">
        <v>112</v>
      </c>
      <c r="AV133" s="11" t="s">
        <v>112</v>
      </c>
      <c r="AW133" s="11" t="s">
        <v>7</v>
      </c>
      <c r="AX133" s="11" t="s">
        <v>82</v>
      </c>
      <c r="AY133" s="254" t="s">
        <v>164</v>
      </c>
    </row>
    <row r="134" s="10" customFormat="1" ht="16.5" customHeight="1">
      <c r="B134" s="236"/>
      <c r="C134" s="237"/>
      <c r="D134" s="237"/>
      <c r="E134" s="238" t="s">
        <v>23</v>
      </c>
      <c r="F134" s="245" t="s">
        <v>801</v>
      </c>
      <c r="G134" s="237"/>
      <c r="H134" s="237"/>
      <c r="I134" s="237"/>
      <c r="J134" s="237"/>
      <c r="K134" s="238" t="s">
        <v>23</v>
      </c>
      <c r="L134" s="237"/>
      <c r="M134" s="237"/>
      <c r="N134" s="237"/>
      <c r="O134" s="237"/>
      <c r="P134" s="237"/>
      <c r="Q134" s="237"/>
      <c r="R134" s="241"/>
      <c r="T134" s="242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43"/>
      <c r="AT134" s="244" t="s">
        <v>172</v>
      </c>
      <c r="AU134" s="244" t="s">
        <v>112</v>
      </c>
      <c r="AV134" s="10" t="s">
        <v>90</v>
      </c>
      <c r="AW134" s="10" t="s">
        <v>7</v>
      </c>
      <c r="AX134" s="10" t="s">
        <v>82</v>
      </c>
      <c r="AY134" s="244" t="s">
        <v>164</v>
      </c>
    </row>
    <row r="135" s="11" customFormat="1" ht="16.5" customHeight="1">
      <c r="B135" s="246"/>
      <c r="C135" s="247"/>
      <c r="D135" s="247"/>
      <c r="E135" s="248" t="s">
        <v>23</v>
      </c>
      <c r="F135" s="249" t="s">
        <v>802</v>
      </c>
      <c r="G135" s="247"/>
      <c r="H135" s="247"/>
      <c r="I135" s="247"/>
      <c r="J135" s="247"/>
      <c r="K135" s="250">
        <v>0.80000000000000004</v>
      </c>
      <c r="L135" s="247"/>
      <c r="M135" s="247"/>
      <c r="N135" s="247"/>
      <c r="O135" s="247"/>
      <c r="P135" s="247"/>
      <c r="Q135" s="247"/>
      <c r="R135" s="251"/>
      <c r="T135" s="252"/>
      <c r="U135" s="247"/>
      <c r="V135" s="247"/>
      <c r="W135" s="247"/>
      <c r="X135" s="247"/>
      <c r="Y135" s="247"/>
      <c r="Z135" s="247"/>
      <c r="AA135" s="247"/>
      <c r="AB135" s="247"/>
      <c r="AC135" s="247"/>
      <c r="AD135" s="253"/>
      <c r="AT135" s="254" t="s">
        <v>172</v>
      </c>
      <c r="AU135" s="254" t="s">
        <v>112</v>
      </c>
      <c r="AV135" s="11" t="s">
        <v>112</v>
      </c>
      <c r="AW135" s="11" t="s">
        <v>7</v>
      </c>
      <c r="AX135" s="11" t="s">
        <v>82</v>
      </c>
      <c r="AY135" s="254" t="s">
        <v>164</v>
      </c>
    </row>
    <row r="136" s="10" customFormat="1" ht="16.5" customHeight="1">
      <c r="B136" s="236"/>
      <c r="C136" s="237"/>
      <c r="D136" s="237"/>
      <c r="E136" s="238" t="s">
        <v>23</v>
      </c>
      <c r="F136" s="245" t="s">
        <v>803</v>
      </c>
      <c r="G136" s="237"/>
      <c r="H136" s="237"/>
      <c r="I136" s="237"/>
      <c r="J136" s="237"/>
      <c r="K136" s="238" t="s">
        <v>23</v>
      </c>
      <c r="L136" s="237"/>
      <c r="M136" s="237"/>
      <c r="N136" s="237"/>
      <c r="O136" s="237"/>
      <c r="P136" s="237"/>
      <c r="Q136" s="237"/>
      <c r="R136" s="241"/>
      <c r="T136" s="242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43"/>
      <c r="AT136" s="244" t="s">
        <v>172</v>
      </c>
      <c r="AU136" s="244" t="s">
        <v>112</v>
      </c>
      <c r="AV136" s="10" t="s">
        <v>90</v>
      </c>
      <c r="AW136" s="10" t="s">
        <v>7</v>
      </c>
      <c r="AX136" s="10" t="s">
        <v>82</v>
      </c>
      <c r="AY136" s="244" t="s">
        <v>164</v>
      </c>
    </row>
    <row r="137" s="11" customFormat="1" ht="16.5" customHeight="1">
      <c r="B137" s="246"/>
      <c r="C137" s="247"/>
      <c r="D137" s="247"/>
      <c r="E137" s="248" t="s">
        <v>23</v>
      </c>
      <c r="F137" s="249" t="s">
        <v>804</v>
      </c>
      <c r="G137" s="247"/>
      <c r="H137" s="247"/>
      <c r="I137" s="247"/>
      <c r="J137" s="247"/>
      <c r="K137" s="250">
        <v>0.54400000000000004</v>
      </c>
      <c r="L137" s="247"/>
      <c r="M137" s="247"/>
      <c r="N137" s="247"/>
      <c r="O137" s="247"/>
      <c r="P137" s="247"/>
      <c r="Q137" s="247"/>
      <c r="R137" s="251"/>
      <c r="T137" s="252"/>
      <c r="U137" s="247"/>
      <c r="V137" s="247"/>
      <c r="W137" s="247"/>
      <c r="X137" s="247"/>
      <c r="Y137" s="247"/>
      <c r="Z137" s="247"/>
      <c r="AA137" s="247"/>
      <c r="AB137" s="247"/>
      <c r="AC137" s="247"/>
      <c r="AD137" s="253"/>
      <c r="AT137" s="254" t="s">
        <v>172</v>
      </c>
      <c r="AU137" s="254" t="s">
        <v>112</v>
      </c>
      <c r="AV137" s="11" t="s">
        <v>112</v>
      </c>
      <c r="AW137" s="11" t="s">
        <v>7</v>
      </c>
      <c r="AX137" s="11" t="s">
        <v>82</v>
      </c>
      <c r="AY137" s="254" t="s">
        <v>164</v>
      </c>
    </row>
    <row r="138" s="10" customFormat="1" ht="16.5" customHeight="1">
      <c r="B138" s="236"/>
      <c r="C138" s="237"/>
      <c r="D138" s="237"/>
      <c r="E138" s="238" t="s">
        <v>23</v>
      </c>
      <c r="F138" s="245" t="s">
        <v>805</v>
      </c>
      <c r="G138" s="237"/>
      <c r="H138" s="237"/>
      <c r="I138" s="237"/>
      <c r="J138" s="237"/>
      <c r="K138" s="238" t="s">
        <v>23</v>
      </c>
      <c r="L138" s="237"/>
      <c r="M138" s="237"/>
      <c r="N138" s="237"/>
      <c r="O138" s="237"/>
      <c r="P138" s="237"/>
      <c r="Q138" s="237"/>
      <c r="R138" s="241"/>
      <c r="T138" s="242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43"/>
      <c r="AT138" s="244" t="s">
        <v>172</v>
      </c>
      <c r="AU138" s="244" t="s">
        <v>112</v>
      </c>
      <c r="AV138" s="10" t="s">
        <v>90</v>
      </c>
      <c r="AW138" s="10" t="s">
        <v>7</v>
      </c>
      <c r="AX138" s="10" t="s">
        <v>82</v>
      </c>
      <c r="AY138" s="244" t="s">
        <v>164</v>
      </c>
    </row>
    <row r="139" s="11" customFormat="1" ht="16.5" customHeight="1">
      <c r="B139" s="246"/>
      <c r="C139" s="247"/>
      <c r="D139" s="247"/>
      <c r="E139" s="248" t="s">
        <v>23</v>
      </c>
      <c r="F139" s="249" t="s">
        <v>806</v>
      </c>
      <c r="G139" s="247"/>
      <c r="H139" s="247"/>
      <c r="I139" s="247"/>
      <c r="J139" s="247"/>
      <c r="K139" s="250">
        <v>0.39200000000000002</v>
      </c>
      <c r="L139" s="247"/>
      <c r="M139" s="247"/>
      <c r="N139" s="247"/>
      <c r="O139" s="247"/>
      <c r="P139" s="247"/>
      <c r="Q139" s="247"/>
      <c r="R139" s="251"/>
      <c r="T139" s="252"/>
      <c r="U139" s="247"/>
      <c r="V139" s="247"/>
      <c r="W139" s="247"/>
      <c r="X139" s="247"/>
      <c r="Y139" s="247"/>
      <c r="Z139" s="247"/>
      <c r="AA139" s="247"/>
      <c r="AB139" s="247"/>
      <c r="AC139" s="247"/>
      <c r="AD139" s="253"/>
      <c r="AT139" s="254" t="s">
        <v>172</v>
      </c>
      <c r="AU139" s="254" t="s">
        <v>112</v>
      </c>
      <c r="AV139" s="11" t="s">
        <v>112</v>
      </c>
      <c r="AW139" s="11" t="s">
        <v>7</v>
      </c>
      <c r="AX139" s="11" t="s">
        <v>82</v>
      </c>
      <c r="AY139" s="254" t="s">
        <v>164</v>
      </c>
    </row>
    <row r="140" s="12" customFormat="1" ht="16.5" customHeight="1">
      <c r="B140" s="255"/>
      <c r="C140" s="256"/>
      <c r="D140" s="256"/>
      <c r="E140" s="257" t="s">
        <v>23</v>
      </c>
      <c r="F140" s="258" t="s">
        <v>176</v>
      </c>
      <c r="G140" s="256"/>
      <c r="H140" s="256"/>
      <c r="I140" s="256"/>
      <c r="J140" s="256"/>
      <c r="K140" s="259">
        <v>7.4800000000000004</v>
      </c>
      <c r="L140" s="256"/>
      <c r="M140" s="256"/>
      <c r="N140" s="256"/>
      <c r="O140" s="256"/>
      <c r="P140" s="256"/>
      <c r="Q140" s="256"/>
      <c r="R140" s="260"/>
      <c r="T140" s="261"/>
      <c r="U140" s="256"/>
      <c r="V140" s="256"/>
      <c r="W140" s="256"/>
      <c r="X140" s="256"/>
      <c r="Y140" s="256"/>
      <c r="Z140" s="256"/>
      <c r="AA140" s="256"/>
      <c r="AB140" s="256"/>
      <c r="AC140" s="256"/>
      <c r="AD140" s="262"/>
      <c r="AT140" s="263" t="s">
        <v>172</v>
      </c>
      <c r="AU140" s="263" t="s">
        <v>112</v>
      </c>
      <c r="AV140" s="12" t="s">
        <v>169</v>
      </c>
      <c r="AW140" s="12" t="s">
        <v>7</v>
      </c>
      <c r="AX140" s="12" t="s">
        <v>90</v>
      </c>
      <c r="AY140" s="263" t="s">
        <v>164</v>
      </c>
    </row>
    <row r="141" s="1" customFormat="1" ht="25.5" customHeight="1">
      <c r="B141" s="48"/>
      <c r="C141" s="225" t="s">
        <v>112</v>
      </c>
      <c r="D141" s="225" t="s">
        <v>165</v>
      </c>
      <c r="E141" s="226" t="s">
        <v>807</v>
      </c>
      <c r="F141" s="227" t="s">
        <v>808</v>
      </c>
      <c r="G141" s="227"/>
      <c r="H141" s="227"/>
      <c r="I141" s="227"/>
      <c r="J141" s="228" t="s">
        <v>789</v>
      </c>
      <c r="K141" s="229">
        <v>75.820999999999998</v>
      </c>
      <c r="L141" s="230">
        <v>0</v>
      </c>
      <c r="M141" s="230">
        <v>0</v>
      </c>
      <c r="N141" s="231"/>
      <c r="O141" s="231"/>
      <c r="P141" s="232">
        <f>ROUND(V141*K141,2)</f>
        <v>0</v>
      </c>
      <c r="Q141" s="232"/>
      <c r="R141" s="50"/>
      <c r="T141" s="233" t="s">
        <v>23</v>
      </c>
      <c r="U141" s="58" t="s">
        <v>45</v>
      </c>
      <c r="V141" s="165">
        <f>L141+M141</f>
        <v>0</v>
      </c>
      <c r="W141" s="165">
        <f>ROUND(L141*K141,2)</f>
        <v>0</v>
      </c>
      <c r="X141" s="165">
        <f>ROUND(M141*K141,2)</f>
        <v>0</v>
      </c>
      <c r="Y141" s="49"/>
      <c r="Z141" s="234">
        <f>Y141*K141</f>
        <v>0</v>
      </c>
      <c r="AA141" s="234">
        <v>0</v>
      </c>
      <c r="AB141" s="234">
        <f>AA141*K141</f>
        <v>0</v>
      </c>
      <c r="AC141" s="234">
        <v>0</v>
      </c>
      <c r="AD141" s="235">
        <f>AC141*K141</f>
        <v>0</v>
      </c>
      <c r="AR141" s="23" t="s">
        <v>169</v>
      </c>
      <c r="AT141" s="23" t="s">
        <v>165</v>
      </c>
      <c r="AU141" s="23" t="s">
        <v>112</v>
      </c>
      <c r="AY141" s="23" t="s">
        <v>164</v>
      </c>
      <c r="BE141" s="145">
        <f>IF(U141="základní",P141,0)</f>
        <v>0</v>
      </c>
      <c r="BF141" s="145">
        <f>IF(U141="snížená",P141,0)</f>
        <v>0</v>
      </c>
      <c r="BG141" s="145">
        <f>IF(U141="zákl. přenesená",P141,0)</f>
        <v>0</v>
      </c>
      <c r="BH141" s="145">
        <f>IF(U141="sníž. přenesená",P141,0)</f>
        <v>0</v>
      </c>
      <c r="BI141" s="145">
        <f>IF(U141="nulová",P141,0)</f>
        <v>0</v>
      </c>
      <c r="BJ141" s="23" t="s">
        <v>90</v>
      </c>
      <c r="BK141" s="145">
        <f>ROUND(V141*K141,2)</f>
        <v>0</v>
      </c>
      <c r="BL141" s="23" t="s">
        <v>169</v>
      </c>
      <c r="BM141" s="23" t="s">
        <v>809</v>
      </c>
    </row>
    <row r="142" s="10" customFormat="1" ht="25.5" customHeight="1">
      <c r="B142" s="236"/>
      <c r="C142" s="237"/>
      <c r="D142" s="237"/>
      <c r="E142" s="238" t="s">
        <v>23</v>
      </c>
      <c r="F142" s="239" t="s">
        <v>810</v>
      </c>
      <c r="G142" s="240"/>
      <c r="H142" s="240"/>
      <c r="I142" s="240"/>
      <c r="J142" s="237"/>
      <c r="K142" s="238" t="s">
        <v>23</v>
      </c>
      <c r="L142" s="237"/>
      <c r="M142" s="237"/>
      <c r="N142" s="237"/>
      <c r="O142" s="237"/>
      <c r="P142" s="237"/>
      <c r="Q142" s="237"/>
      <c r="R142" s="241"/>
      <c r="T142" s="242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43"/>
      <c r="AT142" s="244" t="s">
        <v>172</v>
      </c>
      <c r="AU142" s="244" t="s">
        <v>112</v>
      </c>
      <c r="AV142" s="10" t="s">
        <v>90</v>
      </c>
      <c r="AW142" s="10" t="s">
        <v>7</v>
      </c>
      <c r="AX142" s="10" t="s">
        <v>82</v>
      </c>
      <c r="AY142" s="244" t="s">
        <v>164</v>
      </c>
    </row>
    <row r="143" s="10" customFormat="1" ht="16.5" customHeight="1">
      <c r="B143" s="236"/>
      <c r="C143" s="237"/>
      <c r="D143" s="237"/>
      <c r="E143" s="238" t="s">
        <v>23</v>
      </c>
      <c r="F143" s="245" t="s">
        <v>811</v>
      </c>
      <c r="G143" s="237"/>
      <c r="H143" s="237"/>
      <c r="I143" s="237"/>
      <c r="J143" s="237"/>
      <c r="K143" s="238" t="s">
        <v>23</v>
      </c>
      <c r="L143" s="237"/>
      <c r="M143" s="237"/>
      <c r="N143" s="237"/>
      <c r="O143" s="237"/>
      <c r="P143" s="237"/>
      <c r="Q143" s="237"/>
      <c r="R143" s="241"/>
      <c r="T143" s="242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43"/>
      <c r="AT143" s="244" t="s">
        <v>172</v>
      </c>
      <c r="AU143" s="244" t="s">
        <v>112</v>
      </c>
      <c r="AV143" s="10" t="s">
        <v>90</v>
      </c>
      <c r="AW143" s="10" t="s">
        <v>7</v>
      </c>
      <c r="AX143" s="10" t="s">
        <v>82</v>
      </c>
      <c r="AY143" s="244" t="s">
        <v>164</v>
      </c>
    </row>
    <row r="144" s="11" customFormat="1" ht="16.5" customHeight="1">
      <c r="B144" s="246"/>
      <c r="C144" s="247"/>
      <c r="D144" s="247"/>
      <c r="E144" s="248" t="s">
        <v>23</v>
      </c>
      <c r="F144" s="249" t="s">
        <v>812</v>
      </c>
      <c r="G144" s="247"/>
      <c r="H144" s="247"/>
      <c r="I144" s="247"/>
      <c r="J144" s="247"/>
      <c r="K144" s="250">
        <v>3.1280000000000001</v>
      </c>
      <c r="L144" s="247"/>
      <c r="M144" s="247"/>
      <c r="N144" s="247"/>
      <c r="O144" s="247"/>
      <c r="P144" s="247"/>
      <c r="Q144" s="247"/>
      <c r="R144" s="251"/>
      <c r="T144" s="252"/>
      <c r="U144" s="247"/>
      <c r="V144" s="247"/>
      <c r="W144" s="247"/>
      <c r="X144" s="247"/>
      <c r="Y144" s="247"/>
      <c r="Z144" s="247"/>
      <c r="AA144" s="247"/>
      <c r="AB144" s="247"/>
      <c r="AC144" s="247"/>
      <c r="AD144" s="253"/>
      <c r="AT144" s="254" t="s">
        <v>172</v>
      </c>
      <c r="AU144" s="254" t="s">
        <v>112</v>
      </c>
      <c r="AV144" s="11" t="s">
        <v>112</v>
      </c>
      <c r="AW144" s="11" t="s">
        <v>7</v>
      </c>
      <c r="AX144" s="11" t="s">
        <v>82</v>
      </c>
      <c r="AY144" s="254" t="s">
        <v>164</v>
      </c>
    </row>
    <row r="145" s="10" customFormat="1" ht="16.5" customHeight="1">
      <c r="B145" s="236"/>
      <c r="C145" s="237"/>
      <c r="D145" s="237"/>
      <c r="E145" s="238" t="s">
        <v>23</v>
      </c>
      <c r="F145" s="245" t="s">
        <v>792</v>
      </c>
      <c r="G145" s="237"/>
      <c r="H145" s="237"/>
      <c r="I145" s="237"/>
      <c r="J145" s="237"/>
      <c r="K145" s="238" t="s">
        <v>23</v>
      </c>
      <c r="L145" s="237"/>
      <c r="M145" s="237"/>
      <c r="N145" s="237"/>
      <c r="O145" s="237"/>
      <c r="P145" s="237"/>
      <c r="Q145" s="237"/>
      <c r="R145" s="241"/>
      <c r="T145" s="242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43"/>
      <c r="AT145" s="244" t="s">
        <v>172</v>
      </c>
      <c r="AU145" s="244" t="s">
        <v>112</v>
      </c>
      <c r="AV145" s="10" t="s">
        <v>90</v>
      </c>
      <c r="AW145" s="10" t="s">
        <v>7</v>
      </c>
      <c r="AX145" s="10" t="s">
        <v>82</v>
      </c>
      <c r="AY145" s="244" t="s">
        <v>164</v>
      </c>
    </row>
    <row r="146" s="11" customFormat="1" ht="16.5" customHeight="1">
      <c r="B146" s="246"/>
      <c r="C146" s="247"/>
      <c r="D146" s="247"/>
      <c r="E146" s="248" t="s">
        <v>23</v>
      </c>
      <c r="F146" s="249" t="s">
        <v>813</v>
      </c>
      <c r="G146" s="247"/>
      <c r="H146" s="247"/>
      <c r="I146" s="247"/>
      <c r="J146" s="247"/>
      <c r="K146" s="250">
        <v>8.0039999999999996</v>
      </c>
      <c r="L146" s="247"/>
      <c r="M146" s="247"/>
      <c r="N146" s="247"/>
      <c r="O146" s="247"/>
      <c r="P146" s="247"/>
      <c r="Q146" s="247"/>
      <c r="R146" s="251"/>
      <c r="T146" s="252"/>
      <c r="U146" s="247"/>
      <c r="V146" s="247"/>
      <c r="W146" s="247"/>
      <c r="X146" s="247"/>
      <c r="Y146" s="247"/>
      <c r="Z146" s="247"/>
      <c r="AA146" s="247"/>
      <c r="AB146" s="247"/>
      <c r="AC146" s="247"/>
      <c r="AD146" s="253"/>
      <c r="AT146" s="254" t="s">
        <v>172</v>
      </c>
      <c r="AU146" s="254" t="s">
        <v>112</v>
      </c>
      <c r="AV146" s="11" t="s">
        <v>112</v>
      </c>
      <c r="AW146" s="11" t="s">
        <v>7</v>
      </c>
      <c r="AX146" s="11" t="s">
        <v>82</v>
      </c>
      <c r="AY146" s="254" t="s">
        <v>164</v>
      </c>
    </row>
    <row r="147" s="10" customFormat="1" ht="25.5" customHeight="1">
      <c r="B147" s="236"/>
      <c r="C147" s="237"/>
      <c r="D147" s="237"/>
      <c r="E147" s="238" t="s">
        <v>23</v>
      </c>
      <c r="F147" s="245" t="s">
        <v>814</v>
      </c>
      <c r="G147" s="237"/>
      <c r="H147" s="237"/>
      <c r="I147" s="237"/>
      <c r="J147" s="237"/>
      <c r="K147" s="238" t="s">
        <v>23</v>
      </c>
      <c r="L147" s="237"/>
      <c r="M147" s="237"/>
      <c r="N147" s="237"/>
      <c r="O147" s="237"/>
      <c r="P147" s="237"/>
      <c r="Q147" s="237"/>
      <c r="R147" s="241"/>
      <c r="T147" s="242"/>
      <c r="U147" s="237"/>
      <c r="V147" s="237"/>
      <c r="W147" s="237"/>
      <c r="X147" s="237"/>
      <c r="Y147" s="237"/>
      <c r="Z147" s="237"/>
      <c r="AA147" s="237"/>
      <c r="AB147" s="237"/>
      <c r="AC147" s="237"/>
      <c r="AD147" s="243"/>
      <c r="AT147" s="244" t="s">
        <v>172</v>
      </c>
      <c r="AU147" s="244" t="s">
        <v>112</v>
      </c>
      <c r="AV147" s="10" t="s">
        <v>90</v>
      </c>
      <c r="AW147" s="10" t="s">
        <v>7</v>
      </c>
      <c r="AX147" s="10" t="s">
        <v>82</v>
      </c>
      <c r="AY147" s="244" t="s">
        <v>164</v>
      </c>
    </row>
    <row r="148" s="10" customFormat="1" ht="16.5" customHeight="1">
      <c r="B148" s="236"/>
      <c r="C148" s="237"/>
      <c r="D148" s="237"/>
      <c r="E148" s="238" t="s">
        <v>23</v>
      </c>
      <c r="F148" s="245" t="s">
        <v>795</v>
      </c>
      <c r="G148" s="237"/>
      <c r="H148" s="237"/>
      <c r="I148" s="237"/>
      <c r="J148" s="237"/>
      <c r="K148" s="238" t="s">
        <v>23</v>
      </c>
      <c r="L148" s="237"/>
      <c r="M148" s="237"/>
      <c r="N148" s="237"/>
      <c r="O148" s="237"/>
      <c r="P148" s="237"/>
      <c r="Q148" s="237"/>
      <c r="R148" s="241"/>
      <c r="T148" s="242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43"/>
      <c r="AT148" s="244" t="s">
        <v>172</v>
      </c>
      <c r="AU148" s="244" t="s">
        <v>112</v>
      </c>
      <c r="AV148" s="10" t="s">
        <v>90</v>
      </c>
      <c r="AW148" s="10" t="s">
        <v>7</v>
      </c>
      <c r="AX148" s="10" t="s">
        <v>82</v>
      </c>
      <c r="AY148" s="244" t="s">
        <v>164</v>
      </c>
    </row>
    <row r="149" s="11" customFormat="1" ht="16.5" customHeight="1">
      <c r="B149" s="246"/>
      <c r="C149" s="247"/>
      <c r="D149" s="247"/>
      <c r="E149" s="248" t="s">
        <v>23</v>
      </c>
      <c r="F149" s="249" t="s">
        <v>815</v>
      </c>
      <c r="G149" s="247"/>
      <c r="H149" s="247"/>
      <c r="I149" s="247"/>
      <c r="J149" s="247"/>
      <c r="K149" s="250">
        <v>11.584</v>
      </c>
      <c r="L149" s="247"/>
      <c r="M149" s="247"/>
      <c r="N149" s="247"/>
      <c r="O149" s="247"/>
      <c r="P149" s="247"/>
      <c r="Q149" s="247"/>
      <c r="R149" s="251"/>
      <c r="T149" s="252"/>
      <c r="U149" s="247"/>
      <c r="V149" s="247"/>
      <c r="W149" s="247"/>
      <c r="X149" s="247"/>
      <c r="Y149" s="247"/>
      <c r="Z149" s="247"/>
      <c r="AA149" s="247"/>
      <c r="AB149" s="247"/>
      <c r="AC149" s="247"/>
      <c r="AD149" s="253"/>
      <c r="AT149" s="254" t="s">
        <v>172</v>
      </c>
      <c r="AU149" s="254" t="s">
        <v>112</v>
      </c>
      <c r="AV149" s="11" t="s">
        <v>112</v>
      </c>
      <c r="AW149" s="11" t="s">
        <v>7</v>
      </c>
      <c r="AX149" s="11" t="s">
        <v>82</v>
      </c>
      <c r="AY149" s="254" t="s">
        <v>164</v>
      </c>
    </row>
    <row r="150" s="10" customFormat="1" ht="16.5" customHeight="1">
      <c r="B150" s="236"/>
      <c r="C150" s="237"/>
      <c r="D150" s="237"/>
      <c r="E150" s="238" t="s">
        <v>23</v>
      </c>
      <c r="F150" s="245" t="s">
        <v>797</v>
      </c>
      <c r="G150" s="237"/>
      <c r="H150" s="237"/>
      <c r="I150" s="237"/>
      <c r="J150" s="237"/>
      <c r="K150" s="238" t="s">
        <v>23</v>
      </c>
      <c r="L150" s="237"/>
      <c r="M150" s="237"/>
      <c r="N150" s="237"/>
      <c r="O150" s="237"/>
      <c r="P150" s="237"/>
      <c r="Q150" s="237"/>
      <c r="R150" s="241"/>
      <c r="T150" s="242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43"/>
      <c r="AT150" s="244" t="s">
        <v>172</v>
      </c>
      <c r="AU150" s="244" t="s">
        <v>112</v>
      </c>
      <c r="AV150" s="10" t="s">
        <v>90</v>
      </c>
      <c r="AW150" s="10" t="s">
        <v>7</v>
      </c>
      <c r="AX150" s="10" t="s">
        <v>82</v>
      </c>
      <c r="AY150" s="244" t="s">
        <v>164</v>
      </c>
    </row>
    <row r="151" s="11" customFormat="1" ht="16.5" customHeight="1">
      <c r="B151" s="246"/>
      <c r="C151" s="247"/>
      <c r="D151" s="247"/>
      <c r="E151" s="248" t="s">
        <v>23</v>
      </c>
      <c r="F151" s="249" t="s">
        <v>816</v>
      </c>
      <c r="G151" s="247"/>
      <c r="H151" s="247"/>
      <c r="I151" s="247"/>
      <c r="J151" s="247"/>
      <c r="K151" s="250">
        <v>5.8029999999999999</v>
      </c>
      <c r="L151" s="247"/>
      <c r="M151" s="247"/>
      <c r="N151" s="247"/>
      <c r="O151" s="247"/>
      <c r="P151" s="247"/>
      <c r="Q151" s="247"/>
      <c r="R151" s="251"/>
      <c r="T151" s="252"/>
      <c r="U151" s="247"/>
      <c r="V151" s="247"/>
      <c r="W151" s="247"/>
      <c r="X151" s="247"/>
      <c r="Y151" s="247"/>
      <c r="Z151" s="247"/>
      <c r="AA151" s="247"/>
      <c r="AB151" s="247"/>
      <c r="AC151" s="247"/>
      <c r="AD151" s="253"/>
      <c r="AT151" s="254" t="s">
        <v>172</v>
      </c>
      <c r="AU151" s="254" t="s">
        <v>112</v>
      </c>
      <c r="AV151" s="11" t="s">
        <v>112</v>
      </c>
      <c r="AW151" s="11" t="s">
        <v>7</v>
      </c>
      <c r="AX151" s="11" t="s">
        <v>82</v>
      </c>
      <c r="AY151" s="254" t="s">
        <v>164</v>
      </c>
    </row>
    <row r="152" s="10" customFormat="1" ht="16.5" customHeight="1">
      <c r="B152" s="236"/>
      <c r="C152" s="237"/>
      <c r="D152" s="237"/>
      <c r="E152" s="238" t="s">
        <v>23</v>
      </c>
      <c r="F152" s="245" t="s">
        <v>799</v>
      </c>
      <c r="G152" s="237"/>
      <c r="H152" s="237"/>
      <c r="I152" s="237"/>
      <c r="J152" s="237"/>
      <c r="K152" s="238" t="s">
        <v>23</v>
      </c>
      <c r="L152" s="237"/>
      <c r="M152" s="237"/>
      <c r="N152" s="237"/>
      <c r="O152" s="237"/>
      <c r="P152" s="237"/>
      <c r="Q152" s="237"/>
      <c r="R152" s="241"/>
      <c r="T152" s="242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43"/>
      <c r="AT152" s="244" t="s">
        <v>172</v>
      </c>
      <c r="AU152" s="244" t="s">
        <v>112</v>
      </c>
      <c r="AV152" s="10" t="s">
        <v>90</v>
      </c>
      <c r="AW152" s="10" t="s">
        <v>7</v>
      </c>
      <c r="AX152" s="10" t="s">
        <v>82</v>
      </c>
      <c r="AY152" s="244" t="s">
        <v>164</v>
      </c>
    </row>
    <row r="153" s="11" customFormat="1" ht="16.5" customHeight="1">
      <c r="B153" s="246"/>
      <c r="C153" s="247"/>
      <c r="D153" s="247"/>
      <c r="E153" s="248" t="s">
        <v>23</v>
      </c>
      <c r="F153" s="249" t="s">
        <v>817</v>
      </c>
      <c r="G153" s="247"/>
      <c r="H153" s="247"/>
      <c r="I153" s="247"/>
      <c r="J153" s="247"/>
      <c r="K153" s="250">
        <v>7.4880000000000004</v>
      </c>
      <c r="L153" s="247"/>
      <c r="M153" s="247"/>
      <c r="N153" s="247"/>
      <c r="O153" s="247"/>
      <c r="P153" s="247"/>
      <c r="Q153" s="247"/>
      <c r="R153" s="251"/>
      <c r="T153" s="252"/>
      <c r="U153" s="247"/>
      <c r="V153" s="247"/>
      <c r="W153" s="247"/>
      <c r="X153" s="247"/>
      <c r="Y153" s="247"/>
      <c r="Z153" s="247"/>
      <c r="AA153" s="247"/>
      <c r="AB153" s="247"/>
      <c r="AC153" s="247"/>
      <c r="AD153" s="253"/>
      <c r="AT153" s="254" t="s">
        <v>172</v>
      </c>
      <c r="AU153" s="254" t="s">
        <v>112</v>
      </c>
      <c r="AV153" s="11" t="s">
        <v>112</v>
      </c>
      <c r="AW153" s="11" t="s">
        <v>7</v>
      </c>
      <c r="AX153" s="11" t="s">
        <v>82</v>
      </c>
      <c r="AY153" s="254" t="s">
        <v>164</v>
      </c>
    </row>
    <row r="154" s="10" customFormat="1" ht="16.5" customHeight="1">
      <c r="B154" s="236"/>
      <c r="C154" s="237"/>
      <c r="D154" s="237"/>
      <c r="E154" s="238" t="s">
        <v>23</v>
      </c>
      <c r="F154" s="245" t="s">
        <v>801</v>
      </c>
      <c r="G154" s="237"/>
      <c r="H154" s="237"/>
      <c r="I154" s="237"/>
      <c r="J154" s="237"/>
      <c r="K154" s="238" t="s">
        <v>23</v>
      </c>
      <c r="L154" s="237"/>
      <c r="M154" s="237"/>
      <c r="N154" s="237"/>
      <c r="O154" s="237"/>
      <c r="P154" s="237"/>
      <c r="Q154" s="237"/>
      <c r="R154" s="241"/>
      <c r="T154" s="242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43"/>
      <c r="AT154" s="244" t="s">
        <v>172</v>
      </c>
      <c r="AU154" s="244" t="s">
        <v>112</v>
      </c>
      <c r="AV154" s="10" t="s">
        <v>90</v>
      </c>
      <c r="AW154" s="10" t="s">
        <v>7</v>
      </c>
      <c r="AX154" s="10" t="s">
        <v>82</v>
      </c>
      <c r="AY154" s="244" t="s">
        <v>164</v>
      </c>
    </row>
    <row r="155" s="11" customFormat="1" ht="16.5" customHeight="1">
      <c r="B155" s="246"/>
      <c r="C155" s="247"/>
      <c r="D155" s="247"/>
      <c r="E155" s="248" t="s">
        <v>23</v>
      </c>
      <c r="F155" s="249" t="s">
        <v>818</v>
      </c>
      <c r="G155" s="247"/>
      <c r="H155" s="247"/>
      <c r="I155" s="247"/>
      <c r="J155" s="247"/>
      <c r="K155" s="250">
        <v>9.3200000000000003</v>
      </c>
      <c r="L155" s="247"/>
      <c r="M155" s="247"/>
      <c r="N155" s="247"/>
      <c r="O155" s="247"/>
      <c r="P155" s="247"/>
      <c r="Q155" s="247"/>
      <c r="R155" s="251"/>
      <c r="T155" s="252"/>
      <c r="U155" s="247"/>
      <c r="V155" s="247"/>
      <c r="W155" s="247"/>
      <c r="X155" s="247"/>
      <c r="Y155" s="247"/>
      <c r="Z155" s="247"/>
      <c r="AA155" s="247"/>
      <c r="AB155" s="247"/>
      <c r="AC155" s="247"/>
      <c r="AD155" s="253"/>
      <c r="AT155" s="254" t="s">
        <v>172</v>
      </c>
      <c r="AU155" s="254" t="s">
        <v>112</v>
      </c>
      <c r="AV155" s="11" t="s">
        <v>112</v>
      </c>
      <c r="AW155" s="11" t="s">
        <v>7</v>
      </c>
      <c r="AX155" s="11" t="s">
        <v>82</v>
      </c>
      <c r="AY155" s="254" t="s">
        <v>164</v>
      </c>
    </row>
    <row r="156" s="10" customFormat="1" ht="16.5" customHeight="1">
      <c r="B156" s="236"/>
      <c r="C156" s="237"/>
      <c r="D156" s="237"/>
      <c r="E156" s="238" t="s">
        <v>23</v>
      </c>
      <c r="F156" s="245" t="s">
        <v>819</v>
      </c>
      <c r="G156" s="237"/>
      <c r="H156" s="237"/>
      <c r="I156" s="237"/>
      <c r="J156" s="237"/>
      <c r="K156" s="238" t="s">
        <v>23</v>
      </c>
      <c r="L156" s="237"/>
      <c r="M156" s="237"/>
      <c r="N156" s="237"/>
      <c r="O156" s="237"/>
      <c r="P156" s="237"/>
      <c r="Q156" s="237"/>
      <c r="R156" s="241"/>
      <c r="T156" s="242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43"/>
      <c r="AT156" s="244" t="s">
        <v>172</v>
      </c>
      <c r="AU156" s="244" t="s">
        <v>112</v>
      </c>
      <c r="AV156" s="10" t="s">
        <v>90</v>
      </c>
      <c r="AW156" s="10" t="s">
        <v>7</v>
      </c>
      <c r="AX156" s="10" t="s">
        <v>82</v>
      </c>
      <c r="AY156" s="244" t="s">
        <v>164</v>
      </c>
    </row>
    <row r="157" s="11" customFormat="1" ht="16.5" customHeight="1">
      <c r="B157" s="246"/>
      <c r="C157" s="247"/>
      <c r="D157" s="247"/>
      <c r="E157" s="248" t="s">
        <v>23</v>
      </c>
      <c r="F157" s="249" t="s">
        <v>820</v>
      </c>
      <c r="G157" s="247"/>
      <c r="H157" s="247"/>
      <c r="I157" s="247"/>
      <c r="J157" s="247"/>
      <c r="K157" s="250">
        <v>2.0800000000000001</v>
      </c>
      <c r="L157" s="247"/>
      <c r="M157" s="247"/>
      <c r="N157" s="247"/>
      <c r="O157" s="247"/>
      <c r="P157" s="247"/>
      <c r="Q157" s="247"/>
      <c r="R157" s="251"/>
      <c r="T157" s="252"/>
      <c r="U157" s="247"/>
      <c r="V157" s="247"/>
      <c r="W157" s="247"/>
      <c r="X157" s="247"/>
      <c r="Y157" s="247"/>
      <c r="Z157" s="247"/>
      <c r="AA157" s="247"/>
      <c r="AB157" s="247"/>
      <c r="AC157" s="247"/>
      <c r="AD157" s="253"/>
      <c r="AT157" s="254" t="s">
        <v>172</v>
      </c>
      <c r="AU157" s="254" t="s">
        <v>112</v>
      </c>
      <c r="AV157" s="11" t="s">
        <v>112</v>
      </c>
      <c r="AW157" s="11" t="s">
        <v>7</v>
      </c>
      <c r="AX157" s="11" t="s">
        <v>82</v>
      </c>
      <c r="AY157" s="254" t="s">
        <v>164</v>
      </c>
    </row>
    <row r="158" s="10" customFormat="1" ht="16.5" customHeight="1">
      <c r="B158" s="236"/>
      <c r="C158" s="237"/>
      <c r="D158" s="237"/>
      <c r="E158" s="238" t="s">
        <v>23</v>
      </c>
      <c r="F158" s="245" t="s">
        <v>803</v>
      </c>
      <c r="G158" s="237"/>
      <c r="H158" s="237"/>
      <c r="I158" s="237"/>
      <c r="J158" s="237"/>
      <c r="K158" s="238" t="s">
        <v>23</v>
      </c>
      <c r="L158" s="237"/>
      <c r="M158" s="237"/>
      <c r="N158" s="237"/>
      <c r="O158" s="237"/>
      <c r="P158" s="237"/>
      <c r="Q158" s="237"/>
      <c r="R158" s="241"/>
      <c r="T158" s="242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43"/>
      <c r="AT158" s="244" t="s">
        <v>172</v>
      </c>
      <c r="AU158" s="244" t="s">
        <v>112</v>
      </c>
      <c r="AV158" s="10" t="s">
        <v>90</v>
      </c>
      <c r="AW158" s="10" t="s">
        <v>7</v>
      </c>
      <c r="AX158" s="10" t="s">
        <v>82</v>
      </c>
      <c r="AY158" s="244" t="s">
        <v>164</v>
      </c>
    </row>
    <row r="159" s="11" customFormat="1" ht="16.5" customHeight="1">
      <c r="B159" s="246"/>
      <c r="C159" s="247"/>
      <c r="D159" s="247"/>
      <c r="E159" s="248" t="s">
        <v>23</v>
      </c>
      <c r="F159" s="249" t="s">
        <v>821</v>
      </c>
      <c r="G159" s="247"/>
      <c r="H159" s="247"/>
      <c r="I159" s="247"/>
      <c r="J159" s="247"/>
      <c r="K159" s="250">
        <v>6.2560000000000002</v>
      </c>
      <c r="L159" s="247"/>
      <c r="M159" s="247"/>
      <c r="N159" s="247"/>
      <c r="O159" s="247"/>
      <c r="P159" s="247"/>
      <c r="Q159" s="247"/>
      <c r="R159" s="251"/>
      <c r="T159" s="252"/>
      <c r="U159" s="247"/>
      <c r="V159" s="247"/>
      <c r="W159" s="247"/>
      <c r="X159" s="247"/>
      <c r="Y159" s="247"/>
      <c r="Z159" s="247"/>
      <c r="AA159" s="247"/>
      <c r="AB159" s="247"/>
      <c r="AC159" s="247"/>
      <c r="AD159" s="253"/>
      <c r="AT159" s="254" t="s">
        <v>172</v>
      </c>
      <c r="AU159" s="254" t="s">
        <v>112</v>
      </c>
      <c r="AV159" s="11" t="s">
        <v>112</v>
      </c>
      <c r="AW159" s="11" t="s">
        <v>7</v>
      </c>
      <c r="AX159" s="11" t="s">
        <v>82</v>
      </c>
      <c r="AY159" s="254" t="s">
        <v>164</v>
      </c>
    </row>
    <row r="160" s="10" customFormat="1" ht="16.5" customHeight="1">
      <c r="B160" s="236"/>
      <c r="C160" s="237"/>
      <c r="D160" s="237"/>
      <c r="E160" s="238" t="s">
        <v>23</v>
      </c>
      <c r="F160" s="245" t="s">
        <v>805</v>
      </c>
      <c r="G160" s="237"/>
      <c r="H160" s="237"/>
      <c r="I160" s="237"/>
      <c r="J160" s="237"/>
      <c r="K160" s="238" t="s">
        <v>23</v>
      </c>
      <c r="L160" s="237"/>
      <c r="M160" s="237"/>
      <c r="N160" s="237"/>
      <c r="O160" s="237"/>
      <c r="P160" s="237"/>
      <c r="Q160" s="237"/>
      <c r="R160" s="241"/>
      <c r="T160" s="242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43"/>
      <c r="AT160" s="244" t="s">
        <v>172</v>
      </c>
      <c r="AU160" s="244" t="s">
        <v>112</v>
      </c>
      <c r="AV160" s="10" t="s">
        <v>90</v>
      </c>
      <c r="AW160" s="10" t="s">
        <v>7</v>
      </c>
      <c r="AX160" s="10" t="s">
        <v>82</v>
      </c>
      <c r="AY160" s="244" t="s">
        <v>164</v>
      </c>
    </row>
    <row r="161" s="11" customFormat="1" ht="16.5" customHeight="1">
      <c r="B161" s="246"/>
      <c r="C161" s="247"/>
      <c r="D161" s="247"/>
      <c r="E161" s="248" t="s">
        <v>23</v>
      </c>
      <c r="F161" s="249" t="s">
        <v>822</v>
      </c>
      <c r="G161" s="247"/>
      <c r="H161" s="247"/>
      <c r="I161" s="247"/>
      <c r="J161" s="247"/>
      <c r="K161" s="250">
        <v>4.9000000000000004</v>
      </c>
      <c r="L161" s="247"/>
      <c r="M161" s="247"/>
      <c r="N161" s="247"/>
      <c r="O161" s="247"/>
      <c r="P161" s="247"/>
      <c r="Q161" s="247"/>
      <c r="R161" s="251"/>
      <c r="T161" s="252"/>
      <c r="U161" s="247"/>
      <c r="V161" s="247"/>
      <c r="W161" s="247"/>
      <c r="X161" s="247"/>
      <c r="Y161" s="247"/>
      <c r="Z161" s="247"/>
      <c r="AA161" s="247"/>
      <c r="AB161" s="247"/>
      <c r="AC161" s="247"/>
      <c r="AD161" s="253"/>
      <c r="AT161" s="254" t="s">
        <v>172</v>
      </c>
      <c r="AU161" s="254" t="s">
        <v>112</v>
      </c>
      <c r="AV161" s="11" t="s">
        <v>112</v>
      </c>
      <c r="AW161" s="11" t="s">
        <v>7</v>
      </c>
      <c r="AX161" s="11" t="s">
        <v>82</v>
      </c>
      <c r="AY161" s="254" t="s">
        <v>164</v>
      </c>
    </row>
    <row r="162" s="10" customFormat="1" ht="16.5" customHeight="1">
      <c r="B162" s="236"/>
      <c r="C162" s="237"/>
      <c r="D162" s="237"/>
      <c r="E162" s="238" t="s">
        <v>23</v>
      </c>
      <c r="F162" s="245" t="s">
        <v>823</v>
      </c>
      <c r="G162" s="237"/>
      <c r="H162" s="237"/>
      <c r="I162" s="237"/>
      <c r="J162" s="237"/>
      <c r="K162" s="238" t="s">
        <v>23</v>
      </c>
      <c r="L162" s="237"/>
      <c r="M162" s="237"/>
      <c r="N162" s="237"/>
      <c r="O162" s="237"/>
      <c r="P162" s="237"/>
      <c r="Q162" s="237"/>
      <c r="R162" s="241"/>
      <c r="T162" s="242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43"/>
      <c r="AT162" s="244" t="s">
        <v>172</v>
      </c>
      <c r="AU162" s="244" t="s">
        <v>112</v>
      </c>
      <c r="AV162" s="10" t="s">
        <v>90</v>
      </c>
      <c r="AW162" s="10" t="s">
        <v>7</v>
      </c>
      <c r="AX162" s="10" t="s">
        <v>82</v>
      </c>
      <c r="AY162" s="244" t="s">
        <v>164</v>
      </c>
    </row>
    <row r="163" s="11" customFormat="1" ht="16.5" customHeight="1">
      <c r="B163" s="246"/>
      <c r="C163" s="247"/>
      <c r="D163" s="247"/>
      <c r="E163" s="248" t="s">
        <v>23</v>
      </c>
      <c r="F163" s="249" t="s">
        <v>824</v>
      </c>
      <c r="G163" s="247"/>
      <c r="H163" s="247"/>
      <c r="I163" s="247"/>
      <c r="J163" s="247"/>
      <c r="K163" s="250">
        <v>10.087999999999999</v>
      </c>
      <c r="L163" s="247"/>
      <c r="M163" s="247"/>
      <c r="N163" s="247"/>
      <c r="O163" s="247"/>
      <c r="P163" s="247"/>
      <c r="Q163" s="247"/>
      <c r="R163" s="251"/>
      <c r="T163" s="252"/>
      <c r="U163" s="247"/>
      <c r="V163" s="247"/>
      <c r="W163" s="247"/>
      <c r="X163" s="247"/>
      <c r="Y163" s="247"/>
      <c r="Z163" s="247"/>
      <c r="AA163" s="247"/>
      <c r="AB163" s="247"/>
      <c r="AC163" s="247"/>
      <c r="AD163" s="253"/>
      <c r="AT163" s="254" t="s">
        <v>172</v>
      </c>
      <c r="AU163" s="254" t="s">
        <v>112</v>
      </c>
      <c r="AV163" s="11" t="s">
        <v>112</v>
      </c>
      <c r="AW163" s="11" t="s">
        <v>7</v>
      </c>
      <c r="AX163" s="11" t="s">
        <v>82</v>
      </c>
      <c r="AY163" s="254" t="s">
        <v>164</v>
      </c>
    </row>
    <row r="164" s="11" customFormat="1" ht="16.5" customHeight="1">
      <c r="B164" s="246"/>
      <c r="C164" s="247"/>
      <c r="D164" s="247"/>
      <c r="E164" s="248" t="s">
        <v>23</v>
      </c>
      <c r="F164" s="249" t="s">
        <v>825</v>
      </c>
      <c r="G164" s="247"/>
      <c r="H164" s="247"/>
      <c r="I164" s="247"/>
      <c r="J164" s="247"/>
      <c r="K164" s="250">
        <v>2.52</v>
      </c>
      <c r="L164" s="247"/>
      <c r="M164" s="247"/>
      <c r="N164" s="247"/>
      <c r="O164" s="247"/>
      <c r="P164" s="247"/>
      <c r="Q164" s="247"/>
      <c r="R164" s="251"/>
      <c r="T164" s="252"/>
      <c r="U164" s="247"/>
      <c r="V164" s="247"/>
      <c r="W164" s="247"/>
      <c r="X164" s="247"/>
      <c r="Y164" s="247"/>
      <c r="Z164" s="247"/>
      <c r="AA164" s="247"/>
      <c r="AB164" s="247"/>
      <c r="AC164" s="247"/>
      <c r="AD164" s="253"/>
      <c r="AT164" s="254" t="s">
        <v>172</v>
      </c>
      <c r="AU164" s="254" t="s">
        <v>112</v>
      </c>
      <c r="AV164" s="11" t="s">
        <v>112</v>
      </c>
      <c r="AW164" s="11" t="s">
        <v>7</v>
      </c>
      <c r="AX164" s="11" t="s">
        <v>82</v>
      </c>
      <c r="AY164" s="254" t="s">
        <v>164</v>
      </c>
    </row>
    <row r="165" s="10" customFormat="1" ht="16.5" customHeight="1">
      <c r="B165" s="236"/>
      <c r="C165" s="237"/>
      <c r="D165" s="237"/>
      <c r="E165" s="238" t="s">
        <v>23</v>
      </c>
      <c r="F165" s="245" t="s">
        <v>826</v>
      </c>
      <c r="G165" s="237"/>
      <c r="H165" s="237"/>
      <c r="I165" s="237"/>
      <c r="J165" s="237"/>
      <c r="K165" s="238" t="s">
        <v>23</v>
      </c>
      <c r="L165" s="237"/>
      <c r="M165" s="237"/>
      <c r="N165" s="237"/>
      <c r="O165" s="237"/>
      <c r="P165" s="237"/>
      <c r="Q165" s="237"/>
      <c r="R165" s="241"/>
      <c r="T165" s="242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43"/>
      <c r="AT165" s="244" t="s">
        <v>172</v>
      </c>
      <c r="AU165" s="244" t="s">
        <v>112</v>
      </c>
      <c r="AV165" s="10" t="s">
        <v>90</v>
      </c>
      <c r="AW165" s="10" t="s">
        <v>7</v>
      </c>
      <c r="AX165" s="10" t="s">
        <v>82</v>
      </c>
      <c r="AY165" s="244" t="s">
        <v>164</v>
      </c>
    </row>
    <row r="166" s="11" customFormat="1" ht="16.5" customHeight="1">
      <c r="B166" s="246"/>
      <c r="C166" s="247"/>
      <c r="D166" s="247"/>
      <c r="E166" s="248" t="s">
        <v>23</v>
      </c>
      <c r="F166" s="249" t="s">
        <v>827</v>
      </c>
      <c r="G166" s="247"/>
      <c r="H166" s="247"/>
      <c r="I166" s="247"/>
      <c r="J166" s="247"/>
      <c r="K166" s="250">
        <v>4.6500000000000004</v>
      </c>
      <c r="L166" s="247"/>
      <c r="M166" s="247"/>
      <c r="N166" s="247"/>
      <c r="O166" s="247"/>
      <c r="P166" s="247"/>
      <c r="Q166" s="247"/>
      <c r="R166" s="251"/>
      <c r="T166" s="252"/>
      <c r="U166" s="247"/>
      <c r="V166" s="247"/>
      <c r="W166" s="247"/>
      <c r="X166" s="247"/>
      <c r="Y166" s="247"/>
      <c r="Z166" s="247"/>
      <c r="AA166" s="247"/>
      <c r="AB166" s="247"/>
      <c r="AC166" s="247"/>
      <c r="AD166" s="253"/>
      <c r="AT166" s="254" t="s">
        <v>172</v>
      </c>
      <c r="AU166" s="254" t="s">
        <v>112</v>
      </c>
      <c r="AV166" s="11" t="s">
        <v>112</v>
      </c>
      <c r="AW166" s="11" t="s">
        <v>7</v>
      </c>
      <c r="AX166" s="11" t="s">
        <v>82</v>
      </c>
      <c r="AY166" s="254" t="s">
        <v>164</v>
      </c>
    </row>
    <row r="167" s="12" customFormat="1" ht="16.5" customHeight="1">
      <c r="B167" s="255"/>
      <c r="C167" s="256"/>
      <c r="D167" s="256"/>
      <c r="E167" s="257" t="s">
        <v>23</v>
      </c>
      <c r="F167" s="258" t="s">
        <v>176</v>
      </c>
      <c r="G167" s="256"/>
      <c r="H167" s="256"/>
      <c r="I167" s="256"/>
      <c r="J167" s="256"/>
      <c r="K167" s="259">
        <v>75.820999999999998</v>
      </c>
      <c r="L167" s="256"/>
      <c r="M167" s="256"/>
      <c r="N167" s="256"/>
      <c r="O167" s="256"/>
      <c r="P167" s="256"/>
      <c r="Q167" s="256"/>
      <c r="R167" s="260"/>
      <c r="T167" s="261"/>
      <c r="U167" s="256"/>
      <c r="V167" s="256"/>
      <c r="W167" s="256"/>
      <c r="X167" s="256"/>
      <c r="Y167" s="256"/>
      <c r="Z167" s="256"/>
      <c r="AA167" s="256"/>
      <c r="AB167" s="256"/>
      <c r="AC167" s="256"/>
      <c r="AD167" s="262"/>
      <c r="AT167" s="263" t="s">
        <v>172</v>
      </c>
      <c r="AU167" s="263" t="s">
        <v>112</v>
      </c>
      <c r="AV167" s="12" t="s">
        <v>169</v>
      </c>
      <c r="AW167" s="12" t="s">
        <v>7</v>
      </c>
      <c r="AX167" s="12" t="s">
        <v>90</v>
      </c>
      <c r="AY167" s="263" t="s">
        <v>164</v>
      </c>
    </row>
    <row r="168" s="1" customFormat="1" ht="25.5" customHeight="1">
      <c r="B168" s="48"/>
      <c r="C168" s="225" t="s">
        <v>181</v>
      </c>
      <c r="D168" s="225" t="s">
        <v>165</v>
      </c>
      <c r="E168" s="226" t="s">
        <v>828</v>
      </c>
      <c r="F168" s="227" t="s">
        <v>829</v>
      </c>
      <c r="G168" s="227"/>
      <c r="H168" s="227"/>
      <c r="I168" s="227"/>
      <c r="J168" s="228" t="s">
        <v>168</v>
      </c>
      <c r="K168" s="229">
        <v>79.799999999999997</v>
      </c>
      <c r="L168" s="230">
        <v>0</v>
      </c>
      <c r="M168" s="230">
        <v>0</v>
      </c>
      <c r="N168" s="231"/>
      <c r="O168" s="231"/>
      <c r="P168" s="232">
        <f>ROUND(V168*K168,2)</f>
        <v>0</v>
      </c>
      <c r="Q168" s="232"/>
      <c r="R168" s="50"/>
      <c r="T168" s="233" t="s">
        <v>23</v>
      </c>
      <c r="U168" s="58" t="s">
        <v>45</v>
      </c>
      <c r="V168" s="165">
        <f>L168+M168</f>
        <v>0</v>
      </c>
      <c r="W168" s="165">
        <f>ROUND(L168*K168,2)</f>
        <v>0</v>
      </c>
      <c r="X168" s="165">
        <f>ROUND(M168*K168,2)</f>
        <v>0</v>
      </c>
      <c r="Y168" s="49"/>
      <c r="Z168" s="234">
        <f>Y168*K168</f>
        <v>0</v>
      </c>
      <c r="AA168" s="234">
        <v>0.00084000000000000003</v>
      </c>
      <c r="AB168" s="234">
        <f>AA168*K168</f>
        <v>0.067031999999999994</v>
      </c>
      <c r="AC168" s="234">
        <v>0</v>
      </c>
      <c r="AD168" s="235">
        <f>AC168*K168</f>
        <v>0</v>
      </c>
      <c r="AR168" s="23" t="s">
        <v>169</v>
      </c>
      <c r="AT168" s="23" t="s">
        <v>165</v>
      </c>
      <c r="AU168" s="23" t="s">
        <v>112</v>
      </c>
      <c r="AY168" s="23" t="s">
        <v>164</v>
      </c>
      <c r="BE168" s="145">
        <f>IF(U168="základní",P168,0)</f>
        <v>0</v>
      </c>
      <c r="BF168" s="145">
        <f>IF(U168="snížená",P168,0)</f>
        <v>0</v>
      </c>
      <c r="BG168" s="145">
        <f>IF(U168="zákl. přenesená",P168,0)</f>
        <v>0</v>
      </c>
      <c r="BH168" s="145">
        <f>IF(U168="sníž. přenesená",P168,0)</f>
        <v>0</v>
      </c>
      <c r="BI168" s="145">
        <f>IF(U168="nulová",P168,0)</f>
        <v>0</v>
      </c>
      <c r="BJ168" s="23" t="s">
        <v>90</v>
      </c>
      <c r="BK168" s="145">
        <f>ROUND(V168*K168,2)</f>
        <v>0</v>
      </c>
      <c r="BL168" s="23" t="s">
        <v>169</v>
      </c>
      <c r="BM168" s="23" t="s">
        <v>830</v>
      </c>
    </row>
    <row r="169" s="10" customFormat="1" ht="25.5" customHeight="1">
      <c r="B169" s="236"/>
      <c r="C169" s="237"/>
      <c r="D169" s="237"/>
      <c r="E169" s="238" t="s">
        <v>23</v>
      </c>
      <c r="F169" s="239" t="s">
        <v>810</v>
      </c>
      <c r="G169" s="240"/>
      <c r="H169" s="240"/>
      <c r="I169" s="240"/>
      <c r="J169" s="237"/>
      <c r="K169" s="238" t="s">
        <v>23</v>
      </c>
      <c r="L169" s="237"/>
      <c r="M169" s="237"/>
      <c r="N169" s="237"/>
      <c r="O169" s="237"/>
      <c r="P169" s="237"/>
      <c r="Q169" s="237"/>
      <c r="R169" s="241"/>
      <c r="T169" s="242"/>
      <c r="U169" s="237"/>
      <c r="V169" s="237"/>
      <c r="W169" s="237"/>
      <c r="X169" s="237"/>
      <c r="Y169" s="237"/>
      <c r="Z169" s="237"/>
      <c r="AA169" s="237"/>
      <c r="AB169" s="237"/>
      <c r="AC169" s="237"/>
      <c r="AD169" s="243"/>
      <c r="AT169" s="244" t="s">
        <v>172</v>
      </c>
      <c r="AU169" s="244" t="s">
        <v>112</v>
      </c>
      <c r="AV169" s="10" t="s">
        <v>90</v>
      </c>
      <c r="AW169" s="10" t="s">
        <v>7</v>
      </c>
      <c r="AX169" s="10" t="s">
        <v>82</v>
      </c>
      <c r="AY169" s="244" t="s">
        <v>164</v>
      </c>
    </row>
    <row r="170" s="10" customFormat="1" ht="16.5" customHeight="1">
      <c r="B170" s="236"/>
      <c r="C170" s="237"/>
      <c r="D170" s="237"/>
      <c r="E170" s="238" t="s">
        <v>23</v>
      </c>
      <c r="F170" s="245" t="s">
        <v>811</v>
      </c>
      <c r="G170" s="237"/>
      <c r="H170" s="237"/>
      <c r="I170" s="237"/>
      <c r="J170" s="237"/>
      <c r="K170" s="238" t="s">
        <v>23</v>
      </c>
      <c r="L170" s="237"/>
      <c r="M170" s="237"/>
      <c r="N170" s="237"/>
      <c r="O170" s="237"/>
      <c r="P170" s="237"/>
      <c r="Q170" s="237"/>
      <c r="R170" s="241"/>
      <c r="T170" s="242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43"/>
      <c r="AT170" s="244" t="s">
        <v>172</v>
      </c>
      <c r="AU170" s="244" t="s">
        <v>112</v>
      </c>
      <c r="AV170" s="10" t="s">
        <v>90</v>
      </c>
      <c r="AW170" s="10" t="s">
        <v>7</v>
      </c>
      <c r="AX170" s="10" t="s">
        <v>82</v>
      </c>
      <c r="AY170" s="244" t="s">
        <v>164</v>
      </c>
    </row>
    <row r="171" s="11" customFormat="1" ht="16.5" customHeight="1">
      <c r="B171" s="246"/>
      <c r="C171" s="247"/>
      <c r="D171" s="247"/>
      <c r="E171" s="248" t="s">
        <v>23</v>
      </c>
      <c r="F171" s="249" t="s">
        <v>831</v>
      </c>
      <c r="G171" s="247"/>
      <c r="H171" s="247"/>
      <c r="I171" s="247"/>
      <c r="J171" s="247"/>
      <c r="K171" s="250">
        <v>9.1799999999999997</v>
      </c>
      <c r="L171" s="247"/>
      <c r="M171" s="247"/>
      <c r="N171" s="247"/>
      <c r="O171" s="247"/>
      <c r="P171" s="247"/>
      <c r="Q171" s="247"/>
      <c r="R171" s="251"/>
      <c r="T171" s="252"/>
      <c r="U171" s="247"/>
      <c r="V171" s="247"/>
      <c r="W171" s="247"/>
      <c r="X171" s="247"/>
      <c r="Y171" s="247"/>
      <c r="Z171" s="247"/>
      <c r="AA171" s="247"/>
      <c r="AB171" s="247"/>
      <c r="AC171" s="247"/>
      <c r="AD171" s="253"/>
      <c r="AT171" s="254" t="s">
        <v>172</v>
      </c>
      <c r="AU171" s="254" t="s">
        <v>112</v>
      </c>
      <c r="AV171" s="11" t="s">
        <v>112</v>
      </c>
      <c r="AW171" s="11" t="s">
        <v>7</v>
      </c>
      <c r="AX171" s="11" t="s">
        <v>82</v>
      </c>
      <c r="AY171" s="254" t="s">
        <v>164</v>
      </c>
    </row>
    <row r="172" s="10" customFormat="1" ht="16.5" customHeight="1">
      <c r="B172" s="236"/>
      <c r="C172" s="237"/>
      <c r="D172" s="237"/>
      <c r="E172" s="238" t="s">
        <v>23</v>
      </c>
      <c r="F172" s="245" t="s">
        <v>792</v>
      </c>
      <c r="G172" s="237"/>
      <c r="H172" s="237"/>
      <c r="I172" s="237"/>
      <c r="J172" s="237"/>
      <c r="K172" s="238" t="s">
        <v>23</v>
      </c>
      <c r="L172" s="237"/>
      <c r="M172" s="237"/>
      <c r="N172" s="237"/>
      <c r="O172" s="237"/>
      <c r="P172" s="237"/>
      <c r="Q172" s="237"/>
      <c r="R172" s="241"/>
      <c r="T172" s="242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43"/>
      <c r="AT172" s="244" t="s">
        <v>172</v>
      </c>
      <c r="AU172" s="244" t="s">
        <v>112</v>
      </c>
      <c r="AV172" s="10" t="s">
        <v>90</v>
      </c>
      <c r="AW172" s="10" t="s">
        <v>7</v>
      </c>
      <c r="AX172" s="10" t="s">
        <v>82</v>
      </c>
      <c r="AY172" s="244" t="s">
        <v>164</v>
      </c>
    </row>
    <row r="173" s="11" customFormat="1" ht="16.5" customHeight="1">
      <c r="B173" s="246"/>
      <c r="C173" s="247"/>
      <c r="D173" s="247"/>
      <c r="E173" s="248" t="s">
        <v>23</v>
      </c>
      <c r="F173" s="249" t="s">
        <v>832</v>
      </c>
      <c r="G173" s="247"/>
      <c r="H173" s="247"/>
      <c r="I173" s="247"/>
      <c r="J173" s="247"/>
      <c r="K173" s="250">
        <v>23.489999999999998</v>
      </c>
      <c r="L173" s="247"/>
      <c r="M173" s="247"/>
      <c r="N173" s="247"/>
      <c r="O173" s="247"/>
      <c r="P173" s="247"/>
      <c r="Q173" s="247"/>
      <c r="R173" s="251"/>
      <c r="T173" s="252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53"/>
      <c r="AT173" s="254" t="s">
        <v>172</v>
      </c>
      <c r="AU173" s="254" t="s">
        <v>112</v>
      </c>
      <c r="AV173" s="11" t="s">
        <v>112</v>
      </c>
      <c r="AW173" s="11" t="s">
        <v>7</v>
      </c>
      <c r="AX173" s="11" t="s">
        <v>82</v>
      </c>
      <c r="AY173" s="254" t="s">
        <v>164</v>
      </c>
    </row>
    <row r="174" s="10" customFormat="1" ht="25.5" customHeight="1">
      <c r="B174" s="236"/>
      <c r="C174" s="237"/>
      <c r="D174" s="237"/>
      <c r="E174" s="238" t="s">
        <v>23</v>
      </c>
      <c r="F174" s="245" t="s">
        <v>814</v>
      </c>
      <c r="G174" s="237"/>
      <c r="H174" s="237"/>
      <c r="I174" s="237"/>
      <c r="J174" s="237"/>
      <c r="K174" s="238" t="s">
        <v>23</v>
      </c>
      <c r="L174" s="237"/>
      <c r="M174" s="237"/>
      <c r="N174" s="237"/>
      <c r="O174" s="237"/>
      <c r="P174" s="237"/>
      <c r="Q174" s="237"/>
      <c r="R174" s="241"/>
      <c r="T174" s="242"/>
      <c r="U174" s="237"/>
      <c r="V174" s="237"/>
      <c r="W174" s="237"/>
      <c r="X174" s="237"/>
      <c r="Y174" s="237"/>
      <c r="Z174" s="237"/>
      <c r="AA174" s="237"/>
      <c r="AB174" s="237"/>
      <c r="AC174" s="237"/>
      <c r="AD174" s="243"/>
      <c r="AT174" s="244" t="s">
        <v>172</v>
      </c>
      <c r="AU174" s="244" t="s">
        <v>112</v>
      </c>
      <c r="AV174" s="10" t="s">
        <v>90</v>
      </c>
      <c r="AW174" s="10" t="s">
        <v>7</v>
      </c>
      <c r="AX174" s="10" t="s">
        <v>82</v>
      </c>
      <c r="AY174" s="244" t="s">
        <v>164</v>
      </c>
    </row>
    <row r="175" s="10" customFormat="1" ht="16.5" customHeight="1">
      <c r="B175" s="236"/>
      <c r="C175" s="237"/>
      <c r="D175" s="237"/>
      <c r="E175" s="238" t="s">
        <v>23</v>
      </c>
      <c r="F175" s="245" t="s">
        <v>797</v>
      </c>
      <c r="G175" s="237"/>
      <c r="H175" s="237"/>
      <c r="I175" s="237"/>
      <c r="J175" s="237"/>
      <c r="K175" s="238" t="s">
        <v>23</v>
      </c>
      <c r="L175" s="237"/>
      <c r="M175" s="237"/>
      <c r="N175" s="237"/>
      <c r="O175" s="237"/>
      <c r="P175" s="237"/>
      <c r="Q175" s="237"/>
      <c r="R175" s="241"/>
      <c r="T175" s="242"/>
      <c r="U175" s="237"/>
      <c r="V175" s="237"/>
      <c r="W175" s="237"/>
      <c r="X175" s="237"/>
      <c r="Y175" s="237"/>
      <c r="Z175" s="237"/>
      <c r="AA175" s="237"/>
      <c r="AB175" s="237"/>
      <c r="AC175" s="237"/>
      <c r="AD175" s="243"/>
      <c r="AT175" s="244" t="s">
        <v>172</v>
      </c>
      <c r="AU175" s="244" t="s">
        <v>112</v>
      </c>
      <c r="AV175" s="10" t="s">
        <v>90</v>
      </c>
      <c r="AW175" s="10" t="s">
        <v>7</v>
      </c>
      <c r="AX175" s="10" t="s">
        <v>82</v>
      </c>
      <c r="AY175" s="244" t="s">
        <v>164</v>
      </c>
    </row>
    <row r="176" s="11" customFormat="1" ht="16.5" customHeight="1">
      <c r="B176" s="246"/>
      <c r="C176" s="247"/>
      <c r="D176" s="247"/>
      <c r="E176" s="248" t="s">
        <v>23</v>
      </c>
      <c r="F176" s="249" t="s">
        <v>833</v>
      </c>
      <c r="G176" s="247"/>
      <c r="H176" s="247"/>
      <c r="I176" s="247"/>
      <c r="J176" s="247"/>
      <c r="K176" s="250">
        <v>15.6</v>
      </c>
      <c r="L176" s="247"/>
      <c r="M176" s="247"/>
      <c r="N176" s="247"/>
      <c r="O176" s="247"/>
      <c r="P176" s="247"/>
      <c r="Q176" s="247"/>
      <c r="R176" s="251"/>
      <c r="T176" s="252"/>
      <c r="U176" s="247"/>
      <c r="V176" s="247"/>
      <c r="W176" s="247"/>
      <c r="X176" s="247"/>
      <c r="Y176" s="247"/>
      <c r="Z176" s="247"/>
      <c r="AA176" s="247"/>
      <c r="AB176" s="247"/>
      <c r="AC176" s="247"/>
      <c r="AD176" s="253"/>
      <c r="AT176" s="254" t="s">
        <v>172</v>
      </c>
      <c r="AU176" s="254" t="s">
        <v>112</v>
      </c>
      <c r="AV176" s="11" t="s">
        <v>112</v>
      </c>
      <c r="AW176" s="11" t="s">
        <v>7</v>
      </c>
      <c r="AX176" s="11" t="s">
        <v>82</v>
      </c>
      <c r="AY176" s="254" t="s">
        <v>164</v>
      </c>
    </row>
    <row r="177" s="10" customFormat="1" ht="16.5" customHeight="1">
      <c r="B177" s="236"/>
      <c r="C177" s="237"/>
      <c r="D177" s="237"/>
      <c r="E177" s="238" t="s">
        <v>23</v>
      </c>
      <c r="F177" s="245" t="s">
        <v>799</v>
      </c>
      <c r="G177" s="237"/>
      <c r="H177" s="237"/>
      <c r="I177" s="237"/>
      <c r="J177" s="237"/>
      <c r="K177" s="238" t="s">
        <v>23</v>
      </c>
      <c r="L177" s="237"/>
      <c r="M177" s="237"/>
      <c r="N177" s="237"/>
      <c r="O177" s="237"/>
      <c r="P177" s="237"/>
      <c r="Q177" s="237"/>
      <c r="R177" s="241"/>
      <c r="T177" s="242"/>
      <c r="U177" s="237"/>
      <c r="V177" s="237"/>
      <c r="W177" s="237"/>
      <c r="X177" s="237"/>
      <c r="Y177" s="237"/>
      <c r="Z177" s="237"/>
      <c r="AA177" s="237"/>
      <c r="AB177" s="237"/>
      <c r="AC177" s="237"/>
      <c r="AD177" s="243"/>
      <c r="AT177" s="244" t="s">
        <v>172</v>
      </c>
      <c r="AU177" s="244" t="s">
        <v>112</v>
      </c>
      <c r="AV177" s="10" t="s">
        <v>90</v>
      </c>
      <c r="AW177" s="10" t="s">
        <v>7</v>
      </c>
      <c r="AX177" s="10" t="s">
        <v>82</v>
      </c>
      <c r="AY177" s="244" t="s">
        <v>164</v>
      </c>
    </row>
    <row r="178" s="11" customFormat="1" ht="16.5" customHeight="1">
      <c r="B178" s="246"/>
      <c r="C178" s="247"/>
      <c r="D178" s="247"/>
      <c r="E178" s="248" t="s">
        <v>23</v>
      </c>
      <c r="F178" s="249" t="s">
        <v>834</v>
      </c>
      <c r="G178" s="247"/>
      <c r="H178" s="247"/>
      <c r="I178" s="247"/>
      <c r="J178" s="247"/>
      <c r="K178" s="250">
        <v>20.800000000000001</v>
      </c>
      <c r="L178" s="247"/>
      <c r="M178" s="247"/>
      <c r="N178" s="247"/>
      <c r="O178" s="247"/>
      <c r="P178" s="247"/>
      <c r="Q178" s="247"/>
      <c r="R178" s="251"/>
      <c r="T178" s="252"/>
      <c r="U178" s="247"/>
      <c r="V178" s="247"/>
      <c r="W178" s="247"/>
      <c r="X178" s="247"/>
      <c r="Y178" s="247"/>
      <c r="Z178" s="247"/>
      <c r="AA178" s="247"/>
      <c r="AB178" s="247"/>
      <c r="AC178" s="247"/>
      <c r="AD178" s="253"/>
      <c r="AT178" s="254" t="s">
        <v>172</v>
      </c>
      <c r="AU178" s="254" t="s">
        <v>112</v>
      </c>
      <c r="AV178" s="11" t="s">
        <v>112</v>
      </c>
      <c r="AW178" s="11" t="s">
        <v>7</v>
      </c>
      <c r="AX178" s="11" t="s">
        <v>82</v>
      </c>
      <c r="AY178" s="254" t="s">
        <v>164</v>
      </c>
    </row>
    <row r="179" s="10" customFormat="1" ht="16.5" customHeight="1">
      <c r="B179" s="236"/>
      <c r="C179" s="237"/>
      <c r="D179" s="237"/>
      <c r="E179" s="238" t="s">
        <v>23</v>
      </c>
      <c r="F179" s="245" t="s">
        <v>826</v>
      </c>
      <c r="G179" s="237"/>
      <c r="H179" s="237"/>
      <c r="I179" s="237"/>
      <c r="J179" s="237"/>
      <c r="K179" s="238" t="s">
        <v>23</v>
      </c>
      <c r="L179" s="237"/>
      <c r="M179" s="237"/>
      <c r="N179" s="237"/>
      <c r="O179" s="237"/>
      <c r="P179" s="237"/>
      <c r="Q179" s="237"/>
      <c r="R179" s="241"/>
      <c r="T179" s="242"/>
      <c r="U179" s="237"/>
      <c r="V179" s="237"/>
      <c r="W179" s="237"/>
      <c r="X179" s="237"/>
      <c r="Y179" s="237"/>
      <c r="Z179" s="237"/>
      <c r="AA179" s="237"/>
      <c r="AB179" s="237"/>
      <c r="AC179" s="237"/>
      <c r="AD179" s="243"/>
      <c r="AT179" s="244" t="s">
        <v>172</v>
      </c>
      <c r="AU179" s="244" t="s">
        <v>112</v>
      </c>
      <c r="AV179" s="10" t="s">
        <v>90</v>
      </c>
      <c r="AW179" s="10" t="s">
        <v>7</v>
      </c>
      <c r="AX179" s="10" t="s">
        <v>82</v>
      </c>
      <c r="AY179" s="244" t="s">
        <v>164</v>
      </c>
    </row>
    <row r="180" s="11" customFormat="1" ht="16.5" customHeight="1">
      <c r="B180" s="246"/>
      <c r="C180" s="247"/>
      <c r="D180" s="247"/>
      <c r="E180" s="248" t="s">
        <v>23</v>
      </c>
      <c r="F180" s="249" t="s">
        <v>835</v>
      </c>
      <c r="G180" s="247"/>
      <c r="H180" s="247"/>
      <c r="I180" s="247"/>
      <c r="J180" s="247"/>
      <c r="K180" s="250">
        <v>10.73</v>
      </c>
      <c r="L180" s="247"/>
      <c r="M180" s="247"/>
      <c r="N180" s="247"/>
      <c r="O180" s="247"/>
      <c r="P180" s="247"/>
      <c r="Q180" s="247"/>
      <c r="R180" s="251"/>
      <c r="T180" s="252"/>
      <c r="U180" s="247"/>
      <c r="V180" s="247"/>
      <c r="W180" s="247"/>
      <c r="X180" s="247"/>
      <c r="Y180" s="247"/>
      <c r="Z180" s="247"/>
      <c r="AA180" s="247"/>
      <c r="AB180" s="247"/>
      <c r="AC180" s="247"/>
      <c r="AD180" s="253"/>
      <c r="AT180" s="254" t="s">
        <v>172</v>
      </c>
      <c r="AU180" s="254" t="s">
        <v>112</v>
      </c>
      <c r="AV180" s="11" t="s">
        <v>112</v>
      </c>
      <c r="AW180" s="11" t="s">
        <v>7</v>
      </c>
      <c r="AX180" s="11" t="s">
        <v>82</v>
      </c>
      <c r="AY180" s="254" t="s">
        <v>164</v>
      </c>
    </row>
    <row r="181" s="12" customFormat="1" ht="16.5" customHeight="1">
      <c r="B181" s="255"/>
      <c r="C181" s="256"/>
      <c r="D181" s="256"/>
      <c r="E181" s="257" t="s">
        <v>23</v>
      </c>
      <c r="F181" s="258" t="s">
        <v>176</v>
      </c>
      <c r="G181" s="256"/>
      <c r="H181" s="256"/>
      <c r="I181" s="256"/>
      <c r="J181" s="256"/>
      <c r="K181" s="259">
        <v>79.799999999999997</v>
      </c>
      <c r="L181" s="256"/>
      <c r="M181" s="256"/>
      <c r="N181" s="256"/>
      <c r="O181" s="256"/>
      <c r="P181" s="256"/>
      <c r="Q181" s="256"/>
      <c r="R181" s="260"/>
      <c r="T181" s="261"/>
      <c r="U181" s="256"/>
      <c r="V181" s="256"/>
      <c r="W181" s="256"/>
      <c r="X181" s="256"/>
      <c r="Y181" s="256"/>
      <c r="Z181" s="256"/>
      <c r="AA181" s="256"/>
      <c r="AB181" s="256"/>
      <c r="AC181" s="256"/>
      <c r="AD181" s="262"/>
      <c r="AT181" s="263" t="s">
        <v>172</v>
      </c>
      <c r="AU181" s="263" t="s">
        <v>112</v>
      </c>
      <c r="AV181" s="12" t="s">
        <v>169</v>
      </c>
      <c r="AW181" s="12" t="s">
        <v>7</v>
      </c>
      <c r="AX181" s="12" t="s">
        <v>90</v>
      </c>
      <c r="AY181" s="263" t="s">
        <v>164</v>
      </c>
    </row>
    <row r="182" s="1" customFormat="1" ht="25.5" customHeight="1">
      <c r="B182" s="48"/>
      <c r="C182" s="225" t="s">
        <v>169</v>
      </c>
      <c r="D182" s="225" t="s">
        <v>165</v>
      </c>
      <c r="E182" s="226" t="s">
        <v>836</v>
      </c>
      <c r="F182" s="227" t="s">
        <v>837</v>
      </c>
      <c r="G182" s="227"/>
      <c r="H182" s="227"/>
      <c r="I182" s="227"/>
      <c r="J182" s="228" t="s">
        <v>168</v>
      </c>
      <c r="K182" s="229">
        <v>88.359999999999999</v>
      </c>
      <c r="L182" s="230">
        <v>0</v>
      </c>
      <c r="M182" s="230">
        <v>0</v>
      </c>
      <c r="N182" s="231"/>
      <c r="O182" s="231"/>
      <c r="P182" s="232">
        <f>ROUND(V182*K182,2)</f>
        <v>0</v>
      </c>
      <c r="Q182" s="232"/>
      <c r="R182" s="50"/>
      <c r="T182" s="233" t="s">
        <v>23</v>
      </c>
      <c r="U182" s="58" t="s">
        <v>45</v>
      </c>
      <c r="V182" s="165">
        <f>L182+M182</f>
        <v>0</v>
      </c>
      <c r="W182" s="165">
        <f>ROUND(L182*K182,2)</f>
        <v>0</v>
      </c>
      <c r="X182" s="165">
        <f>ROUND(M182*K182,2)</f>
        <v>0</v>
      </c>
      <c r="Y182" s="49"/>
      <c r="Z182" s="234">
        <f>Y182*K182</f>
        <v>0</v>
      </c>
      <c r="AA182" s="234">
        <v>0.00084999999999999995</v>
      </c>
      <c r="AB182" s="234">
        <f>AA182*K182</f>
        <v>0.075105999999999992</v>
      </c>
      <c r="AC182" s="234">
        <v>0</v>
      </c>
      <c r="AD182" s="235">
        <f>AC182*K182</f>
        <v>0</v>
      </c>
      <c r="AR182" s="23" t="s">
        <v>169</v>
      </c>
      <c r="AT182" s="23" t="s">
        <v>165</v>
      </c>
      <c r="AU182" s="23" t="s">
        <v>112</v>
      </c>
      <c r="AY182" s="23" t="s">
        <v>164</v>
      </c>
      <c r="BE182" s="145">
        <f>IF(U182="základní",P182,0)</f>
        <v>0</v>
      </c>
      <c r="BF182" s="145">
        <f>IF(U182="snížená",P182,0)</f>
        <v>0</v>
      </c>
      <c r="BG182" s="145">
        <f>IF(U182="zákl. přenesená",P182,0)</f>
        <v>0</v>
      </c>
      <c r="BH182" s="145">
        <f>IF(U182="sníž. přenesená",P182,0)</f>
        <v>0</v>
      </c>
      <c r="BI182" s="145">
        <f>IF(U182="nulová",P182,0)</f>
        <v>0</v>
      </c>
      <c r="BJ182" s="23" t="s">
        <v>90</v>
      </c>
      <c r="BK182" s="145">
        <f>ROUND(V182*K182,2)</f>
        <v>0</v>
      </c>
      <c r="BL182" s="23" t="s">
        <v>169</v>
      </c>
      <c r="BM182" s="23" t="s">
        <v>838</v>
      </c>
    </row>
    <row r="183" s="10" customFormat="1" ht="16.5" customHeight="1">
      <c r="B183" s="236"/>
      <c r="C183" s="237"/>
      <c r="D183" s="237"/>
      <c r="E183" s="238" t="s">
        <v>23</v>
      </c>
      <c r="F183" s="239" t="s">
        <v>801</v>
      </c>
      <c r="G183" s="240"/>
      <c r="H183" s="240"/>
      <c r="I183" s="240"/>
      <c r="J183" s="237"/>
      <c r="K183" s="238" t="s">
        <v>23</v>
      </c>
      <c r="L183" s="237"/>
      <c r="M183" s="237"/>
      <c r="N183" s="237"/>
      <c r="O183" s="237"/>
      <c r="P183" s="237"/>
      <c r="Q183" s="237"/>
      <c r="R183" s="241"/>
      <c r="T183" s="242"/>
      <c r="U183" s="237"/>
      <c r="V183" s="237"/>
      <c r="W183" s="237"/>
      <c r="X183" s="237"/>
      <c r="Y183" s="237"/>
      <c r="Z183" s="237"/>
      <c r="AA183" s="237"/>
      <c r="AB183" s="237"/>
      <c r="AC183" s="237"/>
      <c r="AD183" s="243"/>
      <c r="AT183" s="244" t="s">
        <v>172</v>
      </c>
      <c r="AU183" s="244" t="s">
        <v>112</v>
      </c>
      <c r="AV183" s="10" t="s">
        <v>90</v>
      </c>
      <c r="AW183" s="10" t="s">
        <v>7</v>
      </c>
      <c r="AX183" s="10" t="s">
        <v>82</v>
      </c>
      <c r="AY183" s="244" t="s">
        <v>164</v>
      </c>
    </row>
    <row r="184" s="11" customFormat="1" ht="16.5" customHeight="1">
      <c r="B184" s="246"/>
      <c r="C184" s="247"/>
      <c r="D184" s="247"/>
      <c r="E184" s="248" t="s">
        <v>23</v>
      </c>
      <c r="F184" s="249" t="s">
        <v>839</v>
      </c>
      <c r="G184" s="247"/>
      <c r="H184" s="247"/>
      <c r="I184" s="247"/>
      <c r="J184" s="247"/>
      <c r="K184" s="250">
        <v>25.300000000000001</v>
      </c>
      <c r="L184" s="247"/>
      <c r="M184" s="247"/>
      <c r="N184" s="247"/>
      <c r="O184" s="247"/>
      <c r="P184" s="247"/>
      <c r="Q184" s="247"/>
      <c r="R184" s="251"/>
      <c r="T184" s="252"/>
      <c r="U184" s="247"/>
      <c r="V184" s="247"/>
      <c r="W184" s="247"/>
      <c r="X184" s="247"/>
      <c r="Y184" s="247"/>
      <c r="Z184" s="247"/>
      <c r="AA184" s="247"/>
      <c r="AB184" s="247"/>
      <c r="AC184" s="247"/>
      <c r="AD184" s="253"/>
      <c r="AT184" s="254" t="s">
        <v>172</v>
      </c>
      <c r="AU184" s="254" t="s">
        <v>112</v>
      </c>
      <c r="AV184" s="11" t="s">
        <v>112</v>
      </c>
      <c r="AW184" s="11" t="s">
        <v>7</v>
      </c>
      <c r="AX184" s="11" t="s">
        <v>82</v>
      </c>
      <c r="AY184" s="254" t="s">
        <v>164</v>
      </c>
    </row>
    <row r="185" s="10" customFormat="1" ht="16.5" customHeight="1">
      <c r="B185" s="236"/>
      <c r="C185" s="237"/>
      <c r="D185" s="237"/>
      <c r="E185" s="238" t="s">
        <v>23</v>
      </c>
      <c r="F185" s="245" t="s">
        <v>819</v>
      </c>
      <c r="G185" s="237"/>
      <c r="H185" s="237"/>
      <c r="I185" s="237"/>
      <c r="J185" s="237"/>
      <c r="K185" s="238" t="s">
        <v>23</v>
      </c>
      <c r="L185" s="237"/>
      <c r="M185" s="237"/>
      <c r="N185" s="237"/>
      <c r="O185" s="237"/>
      <c r="P185" s="237"/>
      <c r="Q185" s="237"/>
      <c r="R185" s="241"/>
      <c r="T185" s="242"/>
      <c r="U185" s="237"/>
      <c r="V185" s="237"/>
      <c r="W185" s="237"/>
      <c r="X185" s="237"/>
      <c r="Y185" s="237"/>
      <c r="Z185" s="237"/>
      <c r="AA185" s="237"/>
      <c r="AB185" s="237"/>
      <c r="AC185" s="237"/>
      <c r="AD185" s="243"/>
      <c r="AT185" s="244" t="s">
        <v>172</v>
      </c>
      <c r="AU185" s="244" t="s">
        <v>112</v>
      </c>
      <c r="AV185" s="10" t="s">
        <v>90</v>
      </c>
      <c r="AW185" s="10" t="s">
        <v>7</v>
      </c>
      <c r="AX185" s="10" t="s">
        <v>82</v>
      </c>
      <c r="AY185" s="244" t="s">
        <v>164</v>
      </c>
    </row>
    <row r="186" s="11" customFormat="1" ht="16.5" customHeight="1">
      <c r="B186" s="246"/>
      <c r="C186" s="247"/>
      <c r="D186" s="247"/>
      <c r="E186" s="248" t="s">
        <v>23</v>
      </c>
      <c r="F186" s="249" t="s">
        <v>840</v>
      </c>
      <c r="G186" s="247"/>
      <c r="H186" s="247"/>
      <c r="I186" s="247"/>
      <c r="J186" s="247"/>
      <c r="K186" s="250">
        <v>5.7199999999999998</v>
      </c>
      <c r="L186" s="247"/>
      <c r="M186" s="247"/>
      <c r="N186" s="247"/>
      <c r="O186" s="247"/>
      <c r="P186" s="247"/>
      <c r="Q186" s="247"/>
      <c r="R186" s="251"/>
      <c r="T186" s="252"/>
      <c r="U186" s="247"/>
      <c r="V186" s="247"/>
      <c r="W186" s="247"/>
      <c r="X186" s="247"/>
      <c r="Y186" s="247"/>
      <c r="Z186" s="247"/>
      <c r="AA186" s="247"/>
      <c r="AB186" s="247"/>
      <c r="AC186" s="247"/>
      <c r="AD186" s="253"/>
      <c r="AT186" s="254" t="s">
        <v>172</v>
      </c>
      <c r="AU186" s="254" t="s">
        <v>112</v>
      </c>
      <c r="AV186" s="11" t="s">
        <v>112</v>
      </c>
      <c r="AW186" s="11" t="s">
        <v>7</v>
      </c>
      <c r="AX186" s="11" t="s">
        <v>82</v>
      </c>
      <c r="AY186" s="254" t="s">
        <v>164</v>
      </c>
    </row>
    <row r="187" s="10" customFormat="1" ht="16.5" customHeight="1">
      <c r="B187" s="236"/>
      <c r="C187" s="237"/>
      <c r="D187" s="237"/>
      <c r="E187" s="238" t="s">
        <v>23</v>
      </c>
      <c r="F187" s="245" t="s">
        <v>803</v>
      </c>
      <c r="G187" s="237"/>
      <c r="H187" s="237"/>
      <c r="I187" s="237"/>
      <c r="J187" s="237"/>
      <c r="K187" s="238" t="s">
        <v>23</v>
      </c>
      <c r="L187" s="237"/>
      <c r="M187" s="237"/>
      <c r="N187" s="237"/>
      <c r="O187" s="237"/>
      <c r="P187" s="237"/>
      <c r="Q187" s="237"/>
      <c r="R187" s="241"/>
      <c r="T187" s="242"/>
      <c r="U187" s="237"/>
      <c r="V187" s="237"/>
      <c r="W187" s="237"/>
      <c r="X187" s="237"/>
      <c r="Y187" s="237"/>
      <c r="Z187" s="237"/>
      <c r="AA187" s="237"/>
      <c r="AB187" s="237"/>
      <c r="AC187" s="237"/>
      <c r="AD187" s="243"/>
      <c r="AT187" s="244" t="s">
        <v>172</v>
      </c>
      <c r="AU187" s="244" t="s">
        <v>112</v>
      </c>
      <c r="AV187" s="10" t="s">
        <v>90</v>
      </c>
      <c r="AW187" s="10" t="s">
        <v>7</v>
      </c>
      <c r="AX187" s="10" t="s">
        <v>82</v>
      </c>
      <c r="AY187" s="244" t="s">
        <v>164</v>
      </c>
    </row>
    <row r="188" s="11" customFormat="1" ht="16.5" customHeight="1">
      <c r="B188" s="246"/>
      <c r="C188" s="247"/>
      <c r="D188" s="247"/>
      <c r="E188" s="248" t="s">
        <v>23</v>
      </c>
      <c r="F188" s="249" t="s">
        <v>841</v>
      </c>
      <c r="G188" s="247"/>
      <c r="H188" s="247"/>
      <c r="I188" s="247"/>
      <c r="J188" s="247"/>
      <c r="K188" s="250">
        <v>17</v>
      </c>
      <c r="L188" s="247"/>
      <c r="M188" s="247"/>
      <c r="N188" s="247"/>
      <c r="O188" s="247"/>
      <c r="P188" s="247"/>
      <c r="Q188" s="247"/>
      <c r="R188" s="251"/>
      <c r="T188" s="252"/>
      <c r="U188" s="247"/>
      <c r="V188" s="247"/>
      <c r="W188" s="247"/>
      <c r="X188" s="247"/>
      <c r="Y188" s="247"/>
      <c r="Z188" s="247"/>
      <c r="AA188" s="247"/>
      <c r="AB188" s="247"/>
      <c r="AC188" s="247"/>
      <c r="AD188" s="253"/>
      <c r="AT188" s="254" t="s">
        <v>172</v>
      </c>
      <c r="AU188" s="254" t="s">
        <v>112</v>
      </c>
      <c r="AV188" s="11" t="s">
        <v>112</v>
      </c>
      <c r="AW188" s="11" t="s">
        <v>7</v>
      </c>
      <c r="AX188" s="11" t="s">
        <v>82</v>
      </c>
      <c r="AY188" s="254" t="s">
        <v>164</v>
      </c>
    </row>
    <row r="189" s="10" customFormat="1" ht="16.5" customHeight="1">
      <c r="B189" s="236"/>
      <c r="C189" s="237"/>
      <c r="D189" s="237"/>
      <c r="E189" s="238" t="s">
        <v>23</v>
      </c>
      <c r="F189" s="245" t="s">
        <v>805</v>
      </c>
      <c r="G189" s="237"/>
      <c r="H189" s="237"/>
      <c r="I189" s="237"/>
      <c r="J189" s="237"/>
      <c r="K189" s="238" t="s">
        <v>23</v>
      </c>
      <c r="L189" s="237"/>
      <c r="M189" s="237"/>
      <c r="N189" s="237"/>
      <c r="O189" s="237"/>
      <c r="P189" s="237"/>
      <c r="Q189" s="237"/>
      <c r="R189" s="241"/>
      <c r="T189" s="242"/>
      <c r="U189" s="237"/>
      <c r="V189" s="237"/>
      <c r="W189" s="237"/>
      <c r="X189" s="237"/>
      <c r="Y189" s="237"/>
      <c r="Z189" s="237"/>
      <c r="AA189" s="237"/>
      <c r="AB189" s="237"/>
      <c r="AC189" s="237"/>
      <c r="AD189" s="243"/>
      <c r="AT189" s="244" t="s">
        <v>172</v>
      </c>
      <c r="AU189" s="244" t="s">
        <v>112</v>
      </c>
      <c r="AV189" s="10" t="s">
        <v>90</v>
      </c>
      <c r="AW189" s="10" t="s">
        <v>7</v>
      </c>
      <c r="AX189" s="10" t="s">
        <v>82</v>
      </c>
      <c r="AY189" s="244" t="s">
        <v>164</v>
      </c>
    </row>
    <row r="190" s="11" customFormat="1" ht="16.5" customHeight="1">
      <c r="B190" s="246"/>
      <c r="C190" s="247"/>
      <c r="D190" s="247"/>
      <c r="E190" s="248" t="s">
        <v>23</v>
      </c>
      <c r="F190" s="249" t="s">
        <v>842</v>
      </c>
      <c r="G190" s="247"/>
      <c r="H190" s="247"/>
      <c r="I190" s="247"/>
      <c r="J190" s="247"/>
      <c r="K190" s="250">
        <v>15.119999999999999</v>
      </c>
      <c r="L190" s="247"/>
      <c r="M190" s="247"/>
      <c r="N190" s="247"/>
      <c r="O190" s="247"/>
      <c r="P190" s="247"/>
      <c r="Q190" s="247"/>
      <c r="R190" s="251"/>
      <c r="T190" s="252"/>
      <c r="U190" s="247"/>
      <c r="V190" s="247"/>
      <c r="W190" s="247"/>
      <c r="X190" s="247"/>
      <c r="Y190" s="247"/>
      <c r="Z190" s="247"/>
      <c r="AA190" s="247"/>
      <c r="AB190" s="247"/>
      <c r="AC190" s="247"/>
      <c r="AD190" s="253"/>
      <c r="AT190" s="254" t="s">
        <v>172</v>
      </c>
      <c r="AU190" s="254" t="s">
        <v>112</v>
      </c>
      <c r="AV190" s="11" t="s">
        <v>112</v>
      </c>
      <c r="AW190" s="11" t="s">
        <v>7</v>
      </c>
      <c r="AX190" s="11" t="s">
        <v>82</v>
      </c>
      <c r="AY190" s="254" t="s">
        <v>164</v>
      </c>
    </row>
    <row r="191" s="10" customFormat="1" ht="16.5" customHeight="1">
      <c r="B191" s="236"/>
      <c r="C191" s="237"/>
      <c r="D191" s="237"/>
      <c r="E191" s="238" t="s">
        <v>23</v>
      </c>
      <c r="F191" s="245" t="s">
        <v>823</v>
      </c>
      <c r="G191" s="237"/>
      <c r="H191" s="237"/>
      <c r="I191" s="237"/>
      <c r="J191" s="237"/>
      <c r="K191" s="238" t="s">
        <v>23</v>
      </c>
      <c r="L191" s="237"/>
      <c r="M191" s="237"/>
      <c r="N191" s="237"/>
      <c r="O191" s="237"/>
      <c r="P191" s="237"/>
      <c r="Q191" s="237"/>
      <c r="R191" s="241"/>
      <c r="T191" s="242"/>
      <c r="U191" s="237"/>
      <c r="V191" s="237"/>
      <c r="W191" s="237"/>
      <c r="X191" s="237"/>
      <c r="Y191" s="237"/>
      <c r="Z191" s="237"/>
      <c r="AA191" s="237"/>
      <c r="AB191" s="237"/>
      <c r="AC191" s="237"/>
      <c r="AD191" s="243"/>
      <c r="AT191" s="244" t="s">
        <v>172</v>
      </c>
      <c r="AU191" s="244" t="s">
        <v>112</v>
      </c>
      <c r="AV191" s="10" t="s">
        <v>90</v>
      </c>
      <c r="AW191" s="10" t="s">
        <v>7</v>
      </c>
      <c r="AX191" s="10" t="s">
        <v>82</v>
      </c>
      <c r="AY191" s="244" t="s">
        <v>164</v>
      </c>
    </row>
    <row r="192" s="11" customFormat="1" ht="16.5" customHeight="1">
      <c r="B192" s="246"/>
      <c r="C192" s="247"/>
      <c r="D192" s="247"/>
      <c r="E192" s="248" t="s">
        <v>23</v>
      </c>
      <c r="F192" s="249" t="s">
        <v>843</v>
      </c>
      <c r="G192" s="247"/>
      <c r="H192" s="247"/>
      <c r="I192" s="247"/>
      <c r="J192" s="247"/>
      <c r="K192" s="250">
        <v>25.219999999999999</v>
      </c>
      <c r="L192" s="247"/>
      <c r="M192" s="247"/>
      <c r="N192" s="247"/>
      <c r="O192" s="247"/>
      <c r="P192" s="247"/>
      <c r="Q192" s="247"/>
      <c r="R192" s="251"/>
      <c r="T192" s="252"/>
      <c r="U192" s="247"/>
      <c r="V192" s="247"/>
      <c r="W192" s="247"/>
      <c r="X192" s="247"/>
      <c r="Y192" s="247"/>
      <c r="Z192" s="247"/>
      <c r="AA192" s="247"/>
      <c r="AB192" s="247"/>
      <c r="AC192" s="247"/>
      <c r="AD192" s="253"/>
      <c r="AT192" s="254" t="s">
        <v>172</v>
      </c>
      <c r="AU192" s="254" t="s">
        <v>112</v>
      </c>
      <c r="AV192" s="11" t="s">
        <v>112</v>
      </c>
      <c r="AW192" s="11" t="s">
        <v>7</v>
      </c>
      <c r="AX192" s="11" t="s">
        <v>82</v>
      </c>
      <c r="AY192" s="254" t="s">
        <v>164</v>
      </c>
    </row>
    <row r="193" s="12" customFormat="1" ht="16.5" customHeight="1">
      <c r="B193" s="255"/>
      <c r="C193" s="256"/>
      <c r="D193" s="256"/>
      <c r="E193" s="257" t="s">
        <v>23</v>
      </c>
      <c r="F193" s="258" t="s">
        <v>176</v>
      </c>
      <c r="G193" s="256"/>
      <c r="H193" s="256"/>
      <c r="I193" s="256"/>
      <c r="J193" s="256"/>
      <c r="K193" s="259">
        <v>88.359999999999999</v>
      </c>
      <c r="L193" s="256"/>
      <c r="M193" s="256"/>
      <c r="N193" s="256"/>
      <c r="O193" s="256"/>
      <c r="P193" s="256"/>
      <c r="Q193" s="256"/>
      <c r="R193" s="260"/>
      <c r="T193" s="261"/>
      <c r="U193" s="256"/>
      <c r="V193" s="256"/>
      <c r="W193" s="256"/>
      <c r="X193" s="256"/>
      <c r="Y193" s="256"/>
      <c r="Z193" s="256"/>
      <c r="AA193" s="256"/>
      <c r="AB193" s="256"/>
      <c r="AC193" s="256"/>
      <c r="AD193" s="262"/>
      <c r="AT193" s="263" t="s">
        <v>172</v>
      </c>
      <c r="AU193" s="263" t="s">
        <v>112</v>
      </c>
      <c r="AV193" s="12" t="s">
        <v>169</v>
      </c>
      <c r="AW193" s="12" t="s">
        <v>7</v>
      </c>
      <c r="AX193" s="12" t="s">
        <v>90</v>
      </c>
      <c r="AY193" s="263" t="s">
        <v>164</v>
      </c>
    </row>
    <row r="194" s="1" customFormat="1" ht="25.5" customHeight="1">
      <c r="B194" s="48"/>
      <c r="C194" s="225" t="s">
        <v>189</v>
      </c>
      <c r="D194" s="225" t="s">
        <v>165</v>
      </c>
      <c r="E194" s="226" t="s">
        <v>844</v>
      </c>
      <c r="F194" s="227" t="s">
        <v>845</v>
      </c>
      <c r="G194" s="227"/>
      <c r="H194" s="227"/>
      <c r="I194" s="227"/>
      <c r="J194" s="228" t="s">
        <v>168</v>
      </c>
      <c r="K194" s="229">
        <v>79.799999999999997</v>
      </c>
      <c r="L194" s="230">
        <v>0</v>
      </c>
      <c r="M194" s="230">
        <v>0</v>
      </c>
      <c r="N194" s="231"/>
      <c r="O194" s="231"/>
      <c r="P194" s="232">
        <f>ROUND(V194*K194,2)</f>
        <v>0</v>
      </c>
      <c r="Q194" s="232"/>
      <c r="R194" s="50"/>
      <c r="T194" s="233" t="s">
        <v>23</v>
      </c>
      <c r="U194" s="58" t="s">
        <v>45</v>
      </c>
      <c r="V194" s="165">
        <f>L194+M194</f>
        <v>0</v>
      </c>
      <c r="W194" s="165">
        <f>ROUND(L194*K194,2)</f>
        <v>0</v>
      </c>
      <c r="X194" s="165">
        <f>ROUND(M194*K194,2)</f>
        <v>0</v>
      </c>
      <c r="Y194" s="49"/>
      <c r="Z194" s="234">
        <f>Y194*K194</f>
        <v>0</v>
      </c>
      <c r="AA194" s="234">
        <v>0</v>
      </c>
      <c r="AB194" s="234">
        <f>AA194*K194</f>
        <v>0</v>
      </c>
      <c r="AC194" s="234">
        <v>0</v>
      </c>
      <c r="AD194" s="235">
        <f>AC194*K194</f>
        <v>0</v>
      </c>
      <c r="AR194" s="23" t="s">
        <v>169</v>
      </c>
      <c r="AT194" s="23" t="s">
        <v>165</v>
      </c>
      <c r="AU194" s="23" t="s">
        <v>112</v>
      </c>
      <c r="AY194" s="23" t="s">
        <v>164</v>
      </c>
      <c r="BE194" s="145">
        <f>IF(U194="základní",P194,0)</f>
        <v>0</v>
      </c>
      <c r="BF194" s="145">
        <f>IF(U194="snížená",P194,0)</f>
        <v>0</v>
      </c>
      <c r="BG194" s="145">
        <f>IF(U194="zákl. přenesená",P194,0)</f>
        <v>0</v>
      </c>
      <c r="BH194" s="145">
        <f>IF(U194="sníž. přenesená",P194,0)</f>
        <v>0</v>
      </c>
      <c r="BI194" s="145">
        <f>IF(U194="nulová",P194,0)</f>
        <v>0</v>
      </c>
      <c r="BJ194" s="23" t="s">
        <v>90</v>
      </c>
      <c r="BK194" s="145">
        <f>ROUND(V194*K194,2)</f>
        <v>0</v>
      </c>
      <c r="BL194" s="23" t="s">
        <v>169</v>
      </c>
      <c r="BM194" s="23" t="s">
        <v>846</v>
      </c>
    </row>
    <row r="195" s="1" customFormat="1" ht="25.5" customHeight="1">
      <c r="B195" s="48"/>
      <c r="C195" s="225" t="s">
        <v>195</v>
      </c>
      <c r="D195" s="225" t="s">
        <v>165</v>
      </c>
      <c r="E195" s="226" t="s">
        <v>847</v>
      </c>
      <c r="F195" s="227" t="s">
        <v>848</v>
      </c>
      <c r="G195" s="227"/>
      <c r="H195" s="227"/>
      <c r="I195" s="227"/>
      <c r="J195" s="228" t="s">
        <v>168</v>
      </c>
      <c r="K195" s="229">
        <v>88.359999999999999</v>
      </c>
      <c r="L195" s="230">
        <v>0</v>
      </c>
      <c r="M195" s="230">
        <v>0</v>
      </c>
      <c r="N195" s="231"/>
      <c r="O195" s="231"/>
      <c r="P195" s="232">
        <f>ROUND(V195*K195,2)</f>
        <v>0</v>
      </c>
      <c r="Q195" s="232"/>
      <c r="R195" s="50"/>
      <c r="T195" s="233" t="s">
        <v>23</v>
      </c>
      <c r="U195" s="58" t="s">
        <v>45</v>
      </c>
      <c r="V195" s="165">
        <f>L195+M195</f>
        <v>0</v>
      </c>
      <c r="W195" s="165">
        <f>ROUND(L195*K195,2)</f>
        <v>0</v>
      </c>
      <c r="X195" s="165">
        <f>ROUND(M195*K195,2)</f>
        <v>0</v>
      </c>
      <c r="Y195" s="49"/>
      <c r="Z195" s="234">
        <f>Y195*K195</f>
        <v>0</v>
      </c>
      <c r="AA195" s="234">
        <v>0</v>
      </c>
      <c r="AB195" s="234">
        <f>AA195*K195</f>
        <v>0</v>
      </c>
      <c r="AC195" s="234">
        <v>0</v>
      </c>
      <c r="AD195" s="235">
        <f>AC195*K195</f>
        <v>0</v>
      </c>
      <c r="AR195" s="23" t="s">
        <v>169</v>
      </c>
      <c r="AT195" s="23" t="s">
        <v>165</v>
      </c>
      <c r="AU195" s="23" t="s">
        <v>112</v>
      </c>
      <c r="AY195" s="23" t="s">
        <v>164</v>
      </c>
      <c r="BE195" s="145">
        <f>IF(U195="základní",P195,0)</f>
        <v>0</v>
      </c>
      <c r="BF195" s="145">
        <f>IF(U195="snížená",P195,0)</f>
        <v>0</v>
      </c>
      <c r="BG195" s="145">
        <f>IF(U195="zákl. přenesená",P195,0)</f>
        <v>0</v>
      </c>
      <c r="BH195" s="145">
        <f>IF(U195="sníž. přenesená",P195,0)</f>
        <v>0</v>
      </c>
      <c r="BI195" s="145">
        <f>IF(U195="nulová",P195,0)</f>
        <v>0</v>
      </c>
      <c r="BJ195" s="23" t="s">
        <v>90</v>
      </c>
      <c r="BK195" s="145">
        <f>ROUND(V195*K195,2)</f>
        <v>0</v>
      </c>
      <c r="BL195" s="23" t="s">
        <v>169</v>
      </c>
      <c r="BM195" s="23" t="s">
        <v>849</v>
      </c>
    </row>
    <row r="196" s="1" customFormat="1" ht="25.5" customHeight="1">
      <c r="B196" s="48"/>
      <c r="C196" s="225" t="s">
        <v>200</v>
      </c>
      <c r="D196" s="225" t="s">
        <v>165</v>
      </c>
      <c r="E196" s="226" t="s">
        <v>850</v>
      </c>
      <c r="F196" s="227" t="s">
        <v>851</v>
      </c>
      <c r="G196" s="227"/>
      <c r="H196" s="227"/>
      <c r="I196" s="227"/>
      <c r="J196" s="228" t="s">
        <v>789</v>
      </c>
      <c r="K196" s="229">
        <v>60.832999999999998</v>
      </c>
      <c r="L196" s="230">
        <v>0</v>
      </c>
      <c r="M196" s="230">
        <v>0</v>
      </c>
      <c r="N196" s="231"/>
      <c r="O196" s="231"/>
      <c r="P196" s="232">
        <f>ROUND(V196*K196,2)</f>
        <v>0</v>
      </c>
      <c r="Q196" s="232"/>
      <c r="R196" s="50"/>
      <c r="T196" s="233" t="s">
        <v>23</v>
      </c>
      <c r="U196" s="58" t="s">
        <v>45</v>
      </c>
      <c r="V196" s="165">
        <f>L196+M196</f>
        <v>0</v>
      </c>
      <c r="W196" s="165">
        <f>ROUND(L196*K196,2)</f>
        <v>0</v>
      </c>
      <c r="X196" s="165">
        <f>ROUND(M196*K196,2)</f>
        <v>0</v>
      </c>
      <c r="Y196" s="49"/>
      <c r="Z196" s="234">
        <f>Y196*K196</f>
        <v>0</v>
      </c>
      <c r="AA196" s="234">
        <v>0</v>
      </c>
      <c r="AB196" s="234">
        <f>AA196*K196</f>
        <v>0</v>
      </c>
      <c r="AC196" s="234">
        <v>0</v>
      </c>
      <c r="AD196" s="235">
        <f>AC196*K196</f>
        <v>0</v>
      </c>
      <c r="AR196" s="23" t="s">
        <v>169</v>
      </c>
      <c r="AT196" s="23" t="s">
        <v>165</v>
      </c>
      <c r="AU196" s="23" t="s">
        <v>112</v>
      </c>
      <c r="AY196" s="23" t="s">
        <v>164</v>
      </c>
      <c r="BE196" s="145">
        <f>IF(U196="základní",P196,0)</f>
        <v>0</v>
      </c>
      <c r="BF196" s="145">
        <f>IF(U196="snížená",P196,0)</f>
        <v>0</v>
      </c>
      <c r="BG196" s="145">
        <f>IF(U196="zákl. přenesená",P196,0)</f>
        <v>0</v>
      </c>
      <c r="BH196" s="145">
        <f>IF(U196="sníž. přenesená",P196,0)</f>
        <v>0</v>
      </c>
      <c r="BI196" s="145">
        <f>IF(U196="nulová",P196,0)</f>
        <v>0</v>
      </c>
      <c r="BJ196" s="23" t="s">
        <v>90</v>
      </c>
      <c r="BK196" s="145">
        <f>ROUND(V196*K196,2)</f>
        <v>0</v>
      </c>
      <c r="BL196" s="23" t="s">
        <v>169</v>
      </c>
      <c r="BM196" s="23" t="s">
        <v>852</v>
      </c>
    </row>
    <row r="197" s="10" customFormat="1" ht="25.5" customHeight="1">
      <c r="B197" s="236"/>
      <c r="C197" s="237"/>
      <c r="D197" s="237"/>
      <c r="E197" s="238" t="s">
        <v>23</v>
      </c>
      <c r="F197" s="239" t="s">
        <v>810</v>
      </c>
      <c r="G197" s="240"/>
      <c r="H197" s="240"/>
      <c r="I197" s="240"/>
      <c r="J197" s="237"/>
      <c r="K197" s="238" t="s">
        <v>23</v>
      </c>
      <c r="L197" s="237"/>
      <c r="M197" s="237"/>
      <c r="N197" s="237"/>
      <c r="O197" s="237"/>
      <c r="P197" s="237"/>
      <c r="Q197" s="237"/>
      <c r="R197" s="241"/>
      <c r="T197" s="242"/>
      <c r="U197" s="237"/>
      <c r="V197" s="237"/>
      <c r="W197" s="237"/>
      <c r="X197" s="237"/>
      <c r="Y197" s="237"/>
      <c r="Z197" s="237"/>
      <c r="AA197" s="237"/>
      <c r="AB197" s="237"/>
      <c r="AC197" s="237"/>
      <c r="AD197" s="243"/>
      <c r="AT197" s="244" t="s">
        <v>172</v>
      </c>
      <c r="AU197" s="244" t="s">
        <v>112</v>
      </c>
      <c r="AV197" s="10" t="s">
        <v>90</v>
      </c>
      <c r="AW197" s="10" t="s">
        <v>7</v>
      </c>
      <c r="AX197" s="10" t="s">
        <v>82</v>
      </c>
      <c r="AY197" s="244" t="s">
        <v>164</v>
      </c>
    </row>
    <row r="198" s="10" customFormat="1" ht="16.5" customHeight="1">
      <c r="B198" s="236"/>
      <c r="C198" s="237"/>
      <c r="D198" s="237"/>
      <c r="E198" s="238" t="s">
        <v>23</v>
      </c>
      <c r="F198" s="245" t="s">
        <v>811</v>
      </c>
      <c r="G198" s="237"/>
      <c r="H198" s="237"/>
      <c r="I198" s="237"/>
      <c r="J198" s="237"/>
      <c r="K198" s="238" t="s">
        <v>23</v>
      </c>
      <c r="L198" s="237"/>
      <c r="M198" s="237"/>
      <c r="N198" s="237"/>
      <c r="O198" s="237"/>
      <c r="P198" s="237"/>
      <c r="Q198" s="237"/>
      <c r="R198" s="241"/>
      <c r="T198" s="242"/>
      <c r="U198" s="237"/>
      <c r="V198" s="237"/>
      <c r="W198" s="237"/>
      <c r="X198" s="237"/>
      <c r="Y198" s="237"/>
      <c r="Z198" s="237"/>
      <c r="AA198" s="237"/>
      <c r="AB198" s="237"/>
      <c r="AC198" s="237"/>
      <c r="AD198" s="243"/>
      <c r="AT198" s="244" t="s">
        <v>172</v>
      </c>
      <c r="AU198" s="244" t="s">
        <v>112</v>
      </c>
      <c r="AV198" s="10" t="s">
        <v>90</v>
      </c>
      <c r="AW198" s="10" t="s">
        <v>7</v>
      </c>
      <c r="AX198" s="10" t="s">
        <v>82</v>
      </c>
      <c r="AY198" s="244" t="s">
        <v>164</v>
      </c>
    </row>
    <row r="199" s="11" customFormat="1" ht="16.5" customHeight="1">
      <c r="B199" s="246"/>
      <c r="C199" s="247"/>
      <c r="D199" s="247"/>
      <c r="E199" s="248" t="s">
        <v>23</v>
      </c>
      <c r="F199" s="249" t="s">
        <v>812</v>
      </c>
      <c r="G199" s="247"/>
      <c r="H199" s="247"/>
      <c r="I199" s="247"/>
      <c r="J199" s="247"/>
      <c r="K199" s="250">
        <v>3.1280000000000001</v>
      </c>
      <c r="L199" s="247"/>
      <c r="M199" s="247"/>
      <c r="N199" s="247"/>
      <c r="O199" s="247"/>
      <c r="P199" s="247"/>
      <c r="Q199" s="247"/>
      <c r="R199" s="251"/>
      <c r="T199" s="252"/>
      <c r="U199" s="247"/>
      <c r="V199" s="247"/>
      <c r="W199" s="247"/>
      <c r="X199" s="247"/>
      <c r="Y199" s="247"/>
      <c r="Z199" s="247"/>
      <c r="AA199" s="247"/>
      <c r="AB199" s="247"/>
      <c r="AC199" s="247"/>
      <c r="AD199" s="253"/>
      <c r="AT199" s="254" t="s">
        <v>172</v>
      </c>
      <c r="AU199" s="254" t="s">
        <v>112</v>
      </c>
      <c r="AV199" s="11" t="s">
        <v>112</v>
      </c>
      <c r="AW199" s="11" t="s">
        <v>7</v>
      </c>
      <c r="AX199" s="11" t="s">
        <v>82</v>
      </c>
      <c r="AY199" s="254" t="s">
        <v>164</v>
      </c>
    </row>
    <row r="200" s="10" customFormat="1" ht="16.5" customHeight="1">
      <c r="B200" s="236"/>
      <c r="C200" s="237"/>
      <c r="D200" s="237"/>
      <c r="E200" s="238" t="s">
        <v>23</v>
      </c>
      <c r="F200" s="245" t="s">
        <v>792</v>
      </c>
      <c r="G200" s="237"/>
      <c r="H200" s="237"/>
      <c r="I200" s="237"/>
      <c r="J200" s="237"/>
      <c r="K200" s="238" t="s">
        <v>23</v>
      </c>
      <c r="L200" s="237"/>
      <c r="M200" s="237"/>
      <c r="N200" s="237"/>
      <c r="O200" s="237"/>
      <c r="P200" s="237"/>
      <c r="Q200" s="237"/>
      <c r="R200" s="241"/>
      <c r="T200" s="242"/>
      <c r="U200" s="237"/>
      <c r="V200" s="237"/>
      <c r="W200" s="237"/>
      <c r="X200" s="237"/>
      <c r="Y200" s="237"/>
      <c r="Z200" s="237"/>
      <c r="AA200" s="237"/>
      <c r="AB200" s="237"/>
      <c r="AC200" s="237"/>
      <c r="AD200" s="243"/>
      <c r="AT200" s="244" t="s">
        <v>172</v>
      </c>
      <c r="AU200" s="244" t="s">
        <v>112</v>
      </c>
      <c r="AV200" s="10" t="s">
        <v>90</v>
      </c>
      <c r="AW200" s="10" t="s">
        <v>7</v>
      </c>
      <c r="AX200" s="10" t="s">
        <v>82</v>
      </c>
      <c r="AY200" s="244" t="s">
        <v>164</v>
      </c>
    </row>
    <row r="201" s="11" customFormat="1" ht="16.5" customHeight="1">
      <c r="B201" s="246"/>
      <c r="C201" s="247"/>
      <c r="D201" s="247"/>
      <c r="E201" s="248" t="s">
        <v>23</v>
      </c>
      <c r="F201" s="249" t="s">
        <v>813</v>
      </c>
      <c r="G201" s="247"/>
      <c r="H201" s="247"/>
      <c r="I201" s="247"/>
      <c r="J201" s="247"/>
      <c r="K201" s="250">
        <v>8.0039999999999996</v>
      </c>
      <c r="L201" s="247"/>
      <c r="M201" s="247"/>
      <c r="N201" s="247"/>
      <c r="O201" s="247"/>
      <c r="P201" s="247"/>
      <c r="Q201" s="247"/>
      <c r="R201" s="251"/>
      <c r="T201" s="252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53"/>
      <c r="AT201" s="254" t="s">
        <v>172</v>
      </c>
      <c r="AU201" s="254" t="s">
        <v>112</v>
      </c>
      <c r="AV201" s="11" t="s">
        <v>112</v>
      </c>
      <c r="AW201" s="11" t="s">
        <v>7</v>
      </c>
      <c r="AX201" s="11" t="s">
        <v>82</v>
      </c>
      <c r="AY201" s="254" t="s">
        <v>164</v>
      </c>
    </row>
    <row r="202" s="10" customFormat="1" ht="25.5" customHeight="1">
      <c r="B202" s="236"/>
      <c r="C202" s="237"/>
      <c r="D202" s="237"/>
      <c r="E202" s="238" t="s">
        <v>23</v>
      </c>
      <c r="F202" s="245" t="s">
        <v>814</v>
      </c>
      <c r="G202" s="237"/>
      <c r="H202" s="237"/>
      <c r="I202" s="237"/>
      <c r="J202" s="237"/>
      <c r="K202" s="238" t="s">
        <v>23</v>
      </c>
      <c r="L202" s="237"/>
      <c r="M202" s="237"/>
      <c r="N202" s="237"/>
      <c r="O202" s="237"/>
      <c r="P202" s="237"/>
      <c r="Q202" s="237"/>
      <c r="R202" s="241"/>
      <c r="T202" s="242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43"/>
      <c r="AT202" s="244" t="s">
        <v>172</v>
      </c>
      <c r="AU202" s="244" t="s">
        <v>112</v>
      </c>
      <c r="AV202" s="10" t="s">
        <v>90</v>
      </c>
      <c r="AW202" s="10" t="s">
        <v>7</v>
      </c>
      <c r="AX202" s="10" t="s">
        <v>82</v>
      </c>
      <c r="AY202" s="244" t="s">
        <v>164</v>
      </c>
    </row>
    <row r="203" s="10" customFormat="1" ht="16.5" customHeight="1">
      <c r="B203" s="236"/>
      <c r="C203" s="237"/>
      <c r="D203" s="237"/>
      <c r="E203" s="238" t="s">
        <v>23</v>
      </c>
      <c r="F203" s="245" t="s">
        <v>795</v>
      </c>
      <c r="G203" s="237"/>
      <c r="H203" s="237"/>
      <c r="I203" s="237"/>
      <c r="J203" s="237"/>
      <c r="K203" s="238" t="s">
        <v>23</v>
      </c>
      <c r="L203" s="237"/>
      <c r="M203" s="237"/>
      <c r="N203" s="237"/>
      <c r="O203" s="237"/>
      <c r="P203" s="237"/>
      <c r="Q203" s="237"/>
      <c r="R203" s="241"/>
      <c r="T203" s="242"/>
      <c r="U203" s="237"/>
      <c r="V203" s="237"/>
      <c r="W203" s="237"/>
      <c r="X203" s="237"/>
      <c r="Y203" s="237"/>
      <c r="Z203" s="237"/>
      <c r="AA203" s="237"/>
      <c r="AB203" s="237"/>
      <c r="AC203" s="237"/>
      <c r="AD203" s="243"/>
      <c r="AT203" s="244" t="s">
        <v>172</v>
      </c>
      <c r="AU203" s="244" t="s">
        <v>112</v>
      </c>
      <c r="AV203" s="10" t="s">
        <v>90</v>
      </c>
      <c r="AW203" s="10" t="s">
        <v>7</v>
      </c>
      <c r="AX203" s="10" t="s">
        <v>82</v>
      </c>
      <c r="AY203" s="244" t="s">
        <v>164</v>
      </c>
    </row>
    <row r="204" s="11" customFormat="1" ht="16.5" customHeight="1">
      <c r="B204" s="246"/>
      <c r="C204" s="247"/>
      <c r="D204" s="247"/>
      <c r="E204" s="248" t="s">
        <v>23</v>
      </c>
      <c r="F204" s="249" t="s">
        <v>815</v>
      </c>
      <c r="G204" s="247"/>
      <c r="H204" s="247"/>
      <c r="I204" s="247"/>
      <c r="J204" s="247"/>
      <c r="K204" s="250">
        <v>11.584</v>
      </c>
      <c r="L204" s="247"/>
      <c r="M204" s="247"/>
      <c r="N204" s="247"/>
      <c r="O204" s="247"/>
      <c r="P204" s="247"/>
      <c r="Q204" s="247"/>
      <c r="R204" s="251"/>
      <c r="T204" s="252"/>
      <c r="U204" s="247"/>
      <c r="V204" s="247"/>
      <c r="W204" s="247"/>
      <c r="X204" s="247"/>
      <c r="Y204" s="247"/>
      <c r="Z204" s="247"/>
      <c r="AA204" s="247"/>
      <c r="AB204" s="247"/>
      <c r="AC204" s="247"/>
      <c r="AD204" s="253"/>
      <c r="AT204" s="254" t="s">
        <v>172</v>
      </c>
      <c r="AU204" s="254" t="s">
        <v>112</v>
      </c>
      <c r="AV204" s="11" t="s">
        <v>112</v>
      </c>
      <c r="AW204" s="11" t="s">
        <v>7</v>
      </c>
      <c r="AX204" s="11" t="s">
        <v>82</v>
      </c>
      <c r="AY204" s="254" t="s">
        <v>164</v>
      </c>
    </row>
    <row r="205" s="10" customFormat="1" ht="16.5" customHeight="1">
      <c r="B205" s="236"/>
      <c r="C205" s="237"/>
      <c r="D205" s="237"/>
      <c r="E205" s="238" t="s">
        <v>23</v>
      </c>
      <c r="F205" s="245" t="s">
        <v>797</v>
      </c>
      <c r="G205" s="237"/>
      <c r="H205" s="237"/>
      <c r="I205" s="237"/>
      <c r="J205" s="237"/>
      <c r="K205" s="238" t="s">
        <v>23</v>
      </c>
      <c r="L205" s="237"/>
      <c r="M205" s="237"/>
      <c r="N205" s="237"/>
      <c r="O205" s="237"/>
      <c r="P205" s="237"/>
      <c r="Q205" s="237"/>
      <c r="R205" s="241"/>
      <c r="T205" s="242"/>
      <c r="U205" s="237"/>
      <c r="V205" s="237"/>
      <c r="W205" s="237"/>
      <c r="X205" s="237"/>
      <c r="Y205" s="237"/>
      <c r="Z205" s="237"/>
      <c r="AA205" s="237"/>
      <c r="AB205" s="237"/>
      <c r="AC205" s="237"/>
      <c r="AD205" s="243"/>
      <c r="AT205" s="244" t="s">
        <v>172</v>
      </c>
      <c r="AU205" s="244" t="s">
        <v>112</v>
      </c>
      <c r="AV205" s="10" t="s">
        <v>90</v>
      </c>
      <c r="AW205" s="10" t="s">
        <v>7</v>
      </c>
      <c r="AX205" s="10" t="s">
        <v>82</v>
      </c>
      <c r="AY205" s="244" t="s">
        <v>164</v>
      </c>
    </row>
    <row r="206" s="11" customFormat="1" ht="16.5" customHeight="1">
      <c r="B206" s="246"/>
      <c r="C206" s="247"/>
      <c r="D206" s="247"/>
      <c r="E206" s="248" t="s">
        <v>23</v>
      </c>
      <c r="F206" s="249" t="s">
        <v>816</v>
      </c>
      <c r="G206" s="247"/>
      <c r="H206" s="247"/>
      <c r="I206" s="247"/>
      <c r="J206" s="247"/>
      <c r="K206" s="250">
        <v>5.8029999999999999</v>
      </c>
      <c r="L206" s="247"/>
      <c r="M206" s="247"/>
      <c r="N206" s="247"/>
      <c r="O206" s="247"/>
      <c r="P206" s="247"/>
      <c r="Q206" s="247"/>
      <c r="R206" s="251"/>
      <c r="T206" s="252"/>
      <c r="U206" s="247"/>
      <c r="V206" s="247"/>
      <c r="W206" s="247"/>
      <c r="X206" s="247"/>
      <c r="Y206" s="247"/>
      <c r="Z206" s="247"/>
      <c r="AA206" s="247"/>
      <c r="AB206" s="247"/>
      <c r="AC206" s="247"/>
      <c r="AD206" s="253"/>
      <c r="AT206" s="254" t="s">
        <v>172</v>
      </c>
      <c r="AU206" s="254" t="s">
        <v>112</v>
      </c>
      <c r="AV206" s="11" t="s">
        <v>112</v>
      </c>
      <c r="AW206" s="11" t="s">
        <v>7</v>
      </c>
      <c r="AX206" s="11" t="s">
        <v>82</v>
      </c>
      <c r="AY206" s="254" t="s">
        <v>164</v>
      </c>
    </row>
    <row r="207" s="10" customFormat="1" ht="16.5" customHeight="1">
      <c r="B207" s="236"/>
      <c r="C207" s="237"/>
      <c r="D207" s="237"/>
      <c r="E207" s="238" t="s">
        <v>23</v>
      </c>
      <c r="F207" s="245" t="s">
        <v>799</v>
      </c>
      <c r="G207" s="237"/>
      <c r="H207" s="237"/>
      <c r="I207" s="237"/>
      <c r="J207" s="237"/>
      <c r="K207" s="238" t="s">
        <v>23</v>
      </c>
      <c r="L207" s="237"/>
      <c r="M207" s="237"/>
      <c r="N207" s="237"/>
      <c r="O207" s="237"/>
      <c r="P207" s="237"/>
      <c r="Q207" s="237"/>
      <c r="R207" s="241"/>
      <c r="T207" s="242"/>
      <c r="U207" s="237"/>
      <c r="V207" s="237"/>
      <c r="W207" s="237"/>
      <c r="X207" s="237"/>
      <c r="Y207" s="237"/>
      <c r="Z207" s="237"/>
      <c r="AA207" s="237"/>
      <c r="AB207" s="237"/>
      <c r="AC207" s="237"/>
      <c r="AD207" s="243"/>
      <c r="AT207" s="244" t="s">
        <v>172</v>
      </c>
      <c r="AU207" s="244" t="s">
        <v>112</v>
      </c>
      <c r="AV207" s="10" t="s">
        <v>90</v>
      </c>
      <c r="AW207" s="10" t="s">
        <v>7</v>
      </c>
      <c r="AX207" s="10" t="s">
        <v>82</v>
      </c>
      <c r="AY207" s="244" t="s">
        <v>164</v>
      </c>
    </row>
    <row r="208" s="11" customFormat="1" ht="16.5" customHeight="1">
      <c r="B208" s="246"/>
      <c r="C208" s="247"/>
      <c r="D208" s="247"/>
      <c r="E208" s="248" t="s">
        <v>23</v>
      </c>
      <c r="F208" s="249" t="s">
        <v>817</v>
      </c>
      <c r="G208" s="247"/>
      <c r="H208" s="247"/>
      <c r="I208" s="247"/>
      <c r="J208" s="247"/>
      <c r="K208" s="250">
        <v>7.4880000000000004</v>
      </c>
      <c r="L208" s="247"/>
      <c r="M208" s="247"/>
      <c r="N208" s="247"/>
      <c r="O208" s="247"/>
      <c r="P208" s="247"/>
      <c r="Q208" s="247"/>
      <c r="R208" s="251"/>
      <c r="T208" s="252"/>
      <c r="U208" s="247"/>
      <c r="V208" s="247"/>
      <c r="W208" s="247"/>
      <c r="X208" s="247"/>
      <c r="Y208" s="247"/>
      <c r="Z208" s="247"/>
      <c r="AA208" s="247"/>
      <c r="AB208" s="247"/>
      <c r="AC208" s="247"/>
      <c r="AD208" s="253"/>
      <c r="AT208" s="254" t="s">
        <v>172</v>
      </c>
      <c r="AU208" s="254" t="s">
        <v>112</v>
      </c>
      <c r="AV208" s="11" t="s">
        <v>112</v>
      </c>
      <c r="AW208" s="11" t="s">
        <v>7</v>
      </c>
      <c r="AX208" s="11" t="s">
        <v>82</v>
      </c>
      <c r="AY208" s="254" t="s">
        <v>164</v>
      </c>
    </row>
    <row r="209" s="10" customFormat="1" ht="16.5" customHeight="1">
      <c r="B209" s="236"/>
      <c r="C209" s="237"/>
      <c r="D209" s="237"/>
      <c r="E209" s="238" t="s">
        <v>23</v>
      </c>
      <c r="F209" s="245" t="s">
        <v>801</v>
      </c>
      <c r="G209" s="237"/>
      <c r="H209" s="237"/>
      <c r="I209" s="237"/>
      <c r="J209" s="237"/>
      <c r="K209" s="238" t="s">
        <v>23</v>
      </c>
      <c r="L209" s="237"/>
      <c r="M209" s="237"/>
      <c r="N209" s="237"/>
      <c r="O209" s="237"/>
      <c r="P209" s="237"/>
      <c r="Q209" s="237"/>
      <c r="R209" s="241"/>
      <c r="T209" s="242"/>
      <c r="U209" s="237"/>
      <c r="V209" s="237"/>
      <c r="W209" s="237"/>
      <c r="X209" s="237"/>
      <c r="Y209" s="237"/>
      <c r="Z209" s="237"/>
      <c r="AA209" s="237"/>
      <c r="AB209" s="237"/>
      <c r="AC209" s="237"/>
      <c r="AD209" s="243"/>
      <c r="AT209" s="244" t="s">
        <v>172</v>
      </c>
      <c r="AU209" s="244" t="s">
        <v>112</v>
      </c>
      <c r="AV209" s="10" t="s">
        <v>90</v>
      </c>
      <c r="AW209" s="10" t="s">
        <v>7</v>
      </c>
      <c r="AX209" s="10" t="s">
        <v>82</v>
      </c>
      <c r="AY209" s="244" t="s">
        <v>164</v>
      </c>
    </row>
    <row r="210" s="11" customFormat="1" ht="16.5" customHeight="1">
      <c r="B210" s="246"/>
      <c r="C210" s="247"/>
      <c r="D210" s="247"/>
      <c r="E210" s="248" t="s">
        <v>23</v>
      </c>
      <c r="F210" s="249" t="s">
        <v>818</v>
      </c>
      <c r="G210" s="247"/>
      <c r="H210" s="247"/>
      <c r="I210" s="247"/>
      <c r="J210" s="247"/>
      <c r="K210" s="250">
        <v>9.3200000000000003</v>
      </c>
      <c r="L210" s="247"/>
      <c r="M210" s="247"/>
      <c r="N210" s="247"/>
      <c r="O210" s="247"/>
      <c r="P210" s="247"/>
      <c r="Q210" s="247"/>
      <c r="R210" s="251"/>
      <c r="T210" s="252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53"/>
      <c r="AT210" s="254" t="s">
        <v>172</v>
      </c>
      <c r="AU210" s="254" t="s">
        <v>112</v>
      </c>
      <c r="AV210" s="11" t="s">
        <v>112</v>
      </c>
      <c r="AW210" s="11" t="s">
        <v>7</v>
      </c>
      <c r="AX210" s="11" t="s">
        <v>82</v>
      </c>
      <c r="AY210" s="254" t="s">
        <v>164</v>
      </c>
    </row>
    <row r="211" s="10" customFormat="1" ht="16.5" customHeight="1">
      <c r="B211" s="236"/>
      <c r="C211" s="237"/>
      <c r="D211" s="237"/>
      <c r="E211" s="238" t="s">
        <v>23</v>
      </c>
      <c r="F211" s="245" t="s">
        <v>819</v>
      </c>
      <c r="G211" s="237"/>
      <c r="H211" s="237"/>
      <c r="I211" s="237"/>
      <c r="J211" s="237"/>
      <c r="K211" s="238" t="s">
        <v>23</v>
      </c>
      <c r="L211" s="237"/>
      <c r="M211" s="237"/>
      <c r="N211" s="237"/>
      <c r="O211" s="237"/>
      <c r="P211" s="237"/>
      <c r="Q211" s="237"/>
      <c r="R211" s="241"/>
      <c r="T211" s="242"/>
      <c r="U211" s="237"/>
      <c r="V211" s="237"/>
      <c r="W211" s="237"/>
      <c r="X211" s="237"/>
      <c r="Y211" s="237"/>
      <c r="Z211" s="237"/>
      <c r="AA211" s="237"/>
      <c r="AB211" s="237"/>
      <c r="AC211" s="237"/>
      <c r="AD211" s="243"/>
      <c r="AT211" s="244" t="s">
        <v>172</v>
      </c>
      <c r="AU211" s="244" t="s">
        <v>112</v>
      </c>
      <c r="AV211" s="10" t="s">
        <v>90</v>
      </c>
      <c r="AW211" s="10" t="s">
        <v>7</v>
      </c>
      <c r="AX211" s="10" t="s">
        <v>82</v>
      </c>
      <c r="AY211" s="244" t="s">
        <v>164</v>
      </c>
    </row>
    <row r="212" s="11" customFormat="1" ht="16.5" customHeight="1">
      <c r="B212" s="246"/>
      <c r="C212" s="247"/>
      <c r="D212" s="247"/>
      <c r="E212" s="248" t="s">
        <v>23</v>
      </c>
      <c r="F212" s="249" t="s">
        <v>820</v>
      </c>
      <c r="G212" s="247"/>
      <c r="H212" s="247"/>
      <c r="I212" s="247"/>
      <c r="J212" s="247"/>
      <c r="K212" s="250">
        <v>2.0800000000000001</v>
      </c>
      <c r="L212" s="247"/>
      <c r="M212" s="247"/>
      <c r="N212" s="247"/>
      <c r="O212" s="247"/>
      <c r="P212" s="247"/>
      <c r="Q212" s="247"/>
      <c r="R212" s="251"/>
      <c r="T212" s="252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53"/>
      <c r="AT212" s="254" t="s">
        <v>172</v>
      </c>
      <c r="AU212" s="254" t="s">
        <v>112</v>
      </c>
      <c r="AV212" s="11" t="s">
        <v>112</v>
      </c>
      <c r="AW212" s="11" t="s">
        <v>7</v>
      </c>
      <c r="AX212" s="11" t="s">
        <v>82</v>
      </c>
      <c r="AY212" s="254" t="s">
        <v>164</v>
      </c>
    </row>
    <row r="213" s="10" customFormat="1" ht="16.5" customHeight="1">
      <c r="B213" s="236"/>
      <c r="C213" s="237"/>
      <c r="D213" s="237"/>
      <c r="E213" s="238" t="s">
        <v>23</v>
      </c>
      <c r="F213" s="245" t="s">
        <v>803</v>
      </c>
      <c r="G213" s="237"/>
      <c r="H213" s="237"/>
      <c r="I213" s="237"/>
      <c r="J213" s="237"/>
      <c r="K213" s="238" t="s">
        <v>23</v>
      </c>
      <c r="L213" s="237"/>
      <c r="M213" s="237"/>
      <c r="N213" s="237"/>
      <c r="O213" s="237"/>
      <c r="P213" s="237"/>
      <c r="Q213" s="237"/>
      <c r="R213" s="241"/>
      <c r="T213" s="242"/>
      <c r="U213" s="237"/>
      <c r="V213" s="237"/>
      <c r="W213" s="237"/>
      <c r="X213" s="237"/>
      <c r="Y213" s="237"/>
      <c r="Z213" s="237"/>
      <c r="AA213" s="237"/>
      <c r="AB213" s="237"/>
      <c r="AC213" s="237"/>
      <c r="AD213" s="243"/>
      <c r="AT213" s="244" t="s">
        <v>172</v>
      </c>
      <c r="AU213" s="244" t="s">
        <v>112</v>
      </c>
      <c r="AV213" s="10" t="s">
        <v>90</v>
      </c>
      <c r="AW213" s="10" t="s">
        <v>7</v>
      </c>
      <c r="AX213" s="10" t="s">
        <v>82</v>
      </c>
      <c r="AY213" s="244" t="s">
        <v>164</v>
      </c>
    </row>
    <row r="214" s="11" customFormat="1" ht="16.5" customHeight="1">
      <c r="B214" s="246"/>
      <c r="C214" s="247"/>
      <c r="D214" s="247"/>
      <c r="E214" s="248" t="s">
        <v>23</v>
      </c>
      <c r="F214" s="249" t="s">
        <v>821</v>
      </c>
      <c r="G214" s="247"/>
      <c r="H214" s="247"/>
      <c r="I214" s="247"/>
      <c r="J214" s="247"/>
      <c r="K214" s="250">
        <v>6.2560000000000002</v>
      </c>
      <c r="L214" s="247"/>
      <c r="M214" s="247"/>
      <c r="N214" s="247"/>
      <c r="O214" s="247"/>
      <c r="P214" s="247"/>
      <c r="Q214" s="247"/>
      <c r="R214" s="251"/>
      <c r="T214" s="252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53"/>
      <c r="AT214" s="254" t="s">
        <v>172</v>
      </c>
      <c r="AU214" s="254" t="s">
        <v>112</v>
      </c>
      <c r="AV214" s="11" t="s">
        <v>112</v>
      </c>
      <c r="AW214" s="11" t="s">
        <v>7</v>
      </c>
      <c r="AX214" s="11" t="s">
        <v>82</v>
      </c>
      <c r="AY214" s="254" t="s">
        <v>164</v>
      </c>
    </row>
    <row r="215" s="10" customFormat="1" ht="16.5" customHeight="1">
      <c r="B215" s="236"/>
      <c r="C215" s="237"/>
      <c r="D215" s="237"/>
      <c r="E215" s="238" t="s">
        <v>23</v>
      </c>
      <c r="F215" s="245" t="s">
        <v>823</v>
      </c>
      <c r="G215" s="237"/>
      <c r="H215" s="237"/>
      <c r="I215" s="237"/>
      <c r="J215" s="237"/>
      <c r="K215" s="238" t="s">
        <v>23</v>
      </c>
      <c r="L215" s="237"/>
      <c r="M215" s="237"/>
      <c r="N215" s="237"/>
      <c r="O215" s="237"/>
      <c r="P215" s="237"/>
      <c r="Q215" s="237"/>
      <c r="R215" s="241"/>
      <c r="T215" s="242"/>
      <c r="U215" s="237"/>
      <c r="V215" s="237"/>
      <c r="W215" s="237"/>
      <c r="X215" s="237"/>
      <c r="Y215" s="237"/>
      <c r="Z215" s="237"/>
      <c r="AA215" s="237"/>
      <c r="AB215" s="237"/>
      <c r="AC215" s="237"/>
      <c r="AD215" s="243"/>
      <c r="AT215" s="244" t="s">
        <v>172</v>
      </c>
      <c r="AU215" s="244" t="s">
        <v>112</v>
      </c>
      <c r="AV215" s="10" t="s">
        <v>90</v>
      </c>
      <c r="AW215" s="10" t="s">
        <v>7</v>
      </c>
      <c r="AX215" s="10" t="s">
        <v>82</v>
      </c>
      <c r="AY215" s="244" t="s">
        <v>164</v>
      </c>
    </row>
    <row r="216" s="11" customFormat="1" ht="16.5" customHeight="1">
      <c r="B216" s="246"/>
      <c r="C216" s="247"/>
      <c r="D216" s="247"/>
      <c r="E216" s="248" t="s">
        <v>23</v>
      </c>
      <c r="F216" s="249" t="s">
        <v>825</v>
      </c>
      <c r="G216" s="247"/>
      <c r="H216" s="247"/>
      <c r="I216" s="247"/>
      <c r="J216" s="247"/>
      <c r="K216" s="250">
        <v>2.52</v>
      </c>
      <c r="L216" s="247"/>
      <c r="M216" s="247"/>
      <c r="N216" s="247"/>
      <c r="O216" s="247"/>
      <c r="P216" s="247"/>
      <c r="Q216" s="247"/>
      <c r="R216" s="251"/>
      <c r="T216" s="252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53"/>
      <c r="AT216" s="254" t="s">
        <v>172</v>
      </c>
      <c r="AU216" s="254" t="s">
        <v>112</v>
      </c>
      <c r="AV216" s="11" t="s">
        <v>112</v>
      </c>
      <c r="AW216" s="11" t="s">
        <v>7</v>
      </c>
      <c r="AX216" s="11" t="s">
        <v>82</v>
      </c>
      <c r="AY216" s="254" t="s">
        <v>164</v>
      </c>
    </row>
    <row r="217" s="10" customFormat="1" ht="16.5" customHeight="1">
      <c r="B217" s="236"/>
      <c r="C217" s="237"/>
      <c r="D217" s="237"/>
      <c r="E217" s="238" t="s">
        <v>23</v>
      </c>
      <c r="F217" s="245" t="s">
        <v>826</v>
      </c>
      <c r="G217" s="237"/>
      <c r="H217" s="237"/>
      <c r="I217" s="237"/>
      <c r="J217" s="237"/>
      <c r="K217" s="238" t="s">
        <v>23</v>
      </c>
      <c r="L217" s="237"/>
      <c r="M217" s="237"/>
      <c r="N217" s="237"/>
      <c r="O217" s="237"/>
      <c r="P217" s="237"/>
      <c r="Q217" s="237"/>
      <c r="R217" s="241"/>
      <c r="T217" s="242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43"/>
      <c r="AT217" s="244" t="s">
        <v>172</v>
      </c>
      <c r="AU217" s="244" t="s">
        <v>112</v>
      </c>
      <c r="AV217" s="10" t="s">
        <v>90</v>
      </c>
      <c r="AW217" s="10" t="s">
        <v>7</v>
      </c>
      <c r="AX217" s="10" t="s">
        <v>82</v>
      </c>
      <c r="AY217" s="244" t="s">
        <v>164</v>
      </c>
    </row>
    <row r="218" s="11" customFormat="1" ht="16.5" customHeight="1">
      <c r="B218" s="246"/>
      <c r="C218" s="247"/>
      <c r="D218" s="247"/>
      <c r="E218" s="248" t="s">
        <v>23</v>
      </c>
      <c r="F218" s="249" t="s">
        <v>827</v>
      </c>
      <c r="G218" s="247"/>
      <c r="H218" s="247"/>
      <c r="I218" s="247"/>
      <c r="J218" s="247"/>
      <c r="K218" s="250">
        <v>4.6500000000000004</v>
      </c>
      <c r="L218" s="247"/>
      <c r="M218" s="247"/>
      <c r="N218" s="247"/>
      <c r="O218" s="247"/>
      <c r="P218" s="247"/>
      <c r="Q218" s="247"/>
      <c r="R218" s="251"/>
      <c r="T218" s="252"/>
      <c r="U218" s="247"/>
      <c r="V218" s="247"/>
      <c r="W218" s="247"/>
      <c r="X218" s="247"/>
      <c r="Y218" s="247"/>
      <c r="Z218" s="247"/>
      <c r="AA218" s="247"/>
      <c r="AB218" s="247"/>
      <c r="AC218" s="247"/>
      <c r="AD218" s="253"/>
      <c r="AT218" s="254" t="s">
        <v>172</v>
      </c>
      <c r="AU218" s="254" t="s">
        <v>112</v>
      </c>
      <c r="AV218" s="11" t="s">
        <v>112</v>
      </c>
      <c r="AW218" s="11" t="s">
        <v>7</v>
      </c>
      <c r="AX218" s="11" t="s">
        <v>82</v>
      </c>
      <c r="AY218" s="254" t="s">
        <v>164</v>
      </c>
    </row>
    <row r="219" s="12" customFormat="1" ht="16.5" customHeight="1">
      <c r="B219" s="255"/>
      <c r="C219" s="256"/>
      <c r="D219" s="256"/>
      <c r="E219" s="257" t="s">
        <v>23</v>
      </c>
      <c r="F219" s="258" t="s">
        <v>176</v>
      </c>
      <c r="G219" s="256"/>
      <c r="H219" s="256"/>
      <c r="I219" s="256"/>
      <c r="J219" s="256"/>
      <c r="K219" s="259">
        <v>60.832999999999998</v>
      </c>
      <c r="L219" s="256"/>
      <c r="M219" s="256"/>
      <c r="N219" s="256"/>
      <c r="O219" s="256"/>
      <c r="P219" s="256"/>
      <c r="Q219" s="256"/>
      <c r="R219" s="260"/>
      <c r="T219" s="261"/>
      <c r="U219" s="256"/>
      <c r="V219" s="256"/>
      <c r="W219" s="256"/>
      <c r="X219" s="256"/>
      <c r="Y219" s="256"/>
      <c r="Z219" s="256"/>
      <c r="AA219" s="256"/>
      <c r="AB219" s="256"/>
      <c r="AC219" s="256"/>
      <c r="AD219" s="262"/>
      <c r="AT219" s="263" t="s">
        <v>172</v>
      </c>
      <c r="AU219" s="263" t="s">
        <v>112</v>
      </c>
      <c r="AV219" s="12" t="s">
        <v>169</v>
      </c>
      <c r="AW219" s="12" t="s">
        <v>7</v>
      </c>
      <c r="AX219" s="12" t="s">
        <v>90</v>
      </c>
      <c r="AY219" s="263" t="s">
        <v>164</v>
      </c>
    </row>
    <row r="220" s="1" customFormat="1" ht="25.5" customHeight="1">
      <c r="B220" s="48"/>
      <c r="C220" s="225" t="s">
        <v>204</v>
      </c>
      <c r="D220" s="225" t="s">
        <v>165</v>
      </c>
      <c r="E220" s="226" t="s">
        <v>853</v>
      </c>
      <c r="F220" s="227" t="s">
        <v>854</v>
      </c>
      <c r="G220" s="227"/>
      <c r="H220" s="227"/>
      <c r="I220" s="227"/>
      <c r="J220" s="228" t="s">
        <v>789</v>
      </c>
      <c r="K220" s="229">
        <v>14.988</v>
      </c>
      <c r="L220" s="230">
        <v>0</v>
      </c>
      <c r="M220" s="230">
        <v>0</v>
      </c>
      <c r="N220" s="231"/>
      <c r="O220" s="231"/>
      <c r="P220" s="232">
        <f>ROUND(V220*K220,2)</f>
        <v>0</v>
      </c>
      <c r="Q220" s="232"/>
      <c r="R220" s="50"/>
      <c r="T220" s="233" t="s">
        <v>23</v>
      </c>
      <c r="U220" s="58" t="s">
        <v>45</v>
      </c>
      <c r="V220" s="165">
        <f>L220+M220</f>
        <v>0</v>
      </c>
      <c r="W220" s="165">
        <f>ROUND(L220*K220,2)</f>
        <v>0</v>
      </c>
      <c r="X220" s="165">
        <f>ROUND(M220*K220,2)</f>
        <v>0</v>
      </c>
      <c r="Y220" s="49"/>
      <c r="Z220" s="234">
        <f>Y220*K220</f>
        <v>0</v>
      </c>
      <c r="AA220" s="234">
        <v>0</v>
      </c>
      <c r="AB220" s="234">
        <f>AA220*K220</f>
        <v>0</v>
      </c>
      <c r="AC220" s="234">
        <v>0</v>
      </c>
      <c r="AD220" s="235">
        <f>AC220*K220</f>
        <v>0</v>
      </c>
      <c r="AR220" s="23" t="s">
        <v>169</v>
      </c>
      <c r="AT220" s="23" t="s">
        <v>165</v>
      </c>
      <c r="AU220" s="23" t="s">
        <v>112</v>
      </c>
      <c r="AY220" s="23" t="s">
        <v>164</v>
      </c>
      <c r="BE220" s="145">
        <f>IF(U220="základní",P220,0)</f>
        <v>0</v>
      </c>
      <c r="BF220" s="145">
        <f>IF(U220="snížená",P220,0)</f>
        <v>0</v>
      </c>
      <c r="BG220" s="145">
        <f>IF(U220="zákl. přenesená",P220,0)</f>
        <v>0</v>
      </c>
      <c r="BH220" s="145">
        <f>IF(U220="sníž. přenesená",P220,0)</f>
        <v>0</v>
      </c>
      <c r="BI220" s="145">
        <f>IF(U220="nulová",P220,0)</f>
        <v>0</v>
      </c>
      <c r="BJ220" s="23" t="s">
        <v>90</v>
      </c>
      <c r="BK220" s="145">
        <f>ROUND(V220*K220,2)</f>
        <v>0</v>
      </c>
      <c r="BL220" s="23" t="s">
        <v>169</v>
      </c>
      <c r="BM220" s="23" t="s">
        <v>855</v>
      </c>
    </row>
    <row r="221" s="10" customFormat="1" ht="16.5" customHeight="1">
      <c r="B221" s="236"/>
      <c r="C221" s="237"/>
      <c r="D221" s="237"/>
      <c r="E221" s="238" t="s">
        <v>23</v>
      </c>
      <c r="F221" s="239" t="s">
        <v>805</v>
      </c>
      <c r="G221" s="240"/>
      <c r="H221" s="240"/>
      <c r="I221" s="240"/>
      <c r="J221" s="237"/>
      <c r="K221" s="238" t="s">
        <v>23</v>
      </c>
      <c r="L221" s="237"/>
      <c r="M221" s="237"/>
      <c r="N221" s="237"/>
      <c r="O221" s="237"/>
      <c r="P221" s="237"/>
      <c r="Q221" s="237"/>
      <c r="R221" s="241"/>
      <c r="T221" s="242"/>
      <c r="U221" s="237"/>
      <c r="V221" s="237"/>
      <c r="W221" s="237"/>
      <c r="X221" s="237"/>
      <c r="Y221" s="237"/>
      <c r="Z221" s="237"/>
      <c r="AA221" s="237"/>
      <c r="AB221" s="237"/>
      <c r="AC221" s="237"/>
      <c r="AD221" s="243"/>
      <c r="AT221" s="244" t="s">
        <v>172</v>
      </c>
      <c r="AU221" s="244" t="s">
        <v>112</v>
      </c>
      <c r="AV221" s="10" t="s">
        <v>90</v>
      </c>
      <c r="AW221" s="10" t="s">
        <v>7</v>
      </c>
      <c r="AX221" s="10" t="s">
        <v>82</v>
      </c>
      <c r="AY221" s="244" t="s">
        <v>164</v>
      </c>
    </row>
    <row r="222" s="11" customFormat="1" ht="16.5" customHeight="1">
      <c r="B222" s="246"/>
      <c r="C222" s="247"/>
      <c r="D222" s="247"/>
      <c r="E222" s="248" t="s">
        <v>23</v>
      </c>
      <c r="F222" s="249" t="s">
        <v>822</v>
      </c>
      <c r="G222" s="247"/>
      <c r="H222" s="247"/>
      <c r="I222" s="247"/>
      <c r="J222" s="247"/>
      <c r="K222" s="250">
        <v>4.9000000000000004</v>
      </c>
      <c r="L222" s="247"/>
      <c r="M222" s="247"/>
      <c r="N222" s="247"/>
      <c r="O222" s="247"/>
      <c r="P222" s="247"/>
      <c r="Q222" s="247"/>
      <c r="R222" s="251"/>
      <c r="T222" s="252"/>
      <c r="U222" s="247"/>
      <c r="V222" s="247"/>
      <c r="W222" s="247"/>
      <c r="X222" s="247"/>
      <c r="Y222" s="247"/>
      <c r="Z222" s="247"/>
      <c r="AA222" s="247"/>
      <c r="AB222" s="247"/>
      <c r="AC222" s="247"/>
      <c r="AD222" s="253"/>
      <c r="AT222" s="254" t="s">
        <v>172</v>
      </c>
      <c r="AU222" s="254" t="s">
        <v>112</v>
      </c>
      <c r="AV222" s="11" t="s">
        <v>112</v>
      </c>
      <c r="AW222" s="11" t="s">
        <v>7</v>
      </c>
      <c r="AX222" s="11" t="s">
        <v>82</v>
      </c>
      <c r="AY222" s="254" t="s">
        <v>164</v>
      </c>
    </row>
    <row r="223" s="10" customFormat="1" ht="16.5" customHeight="1">
      <c r="B223" s="236"/>
      <c r="C223" s="237"/>
      <c r="D223" s="237"/>
      <c r="E223" s="238" t="s">
        <v>23</v>
      </c>
      <c r="F223" s="245" t="s">
        <v>823</v>
      </c>
      <c r="G223" s="237"/>
      <c r="H223" s="237"/>
      <c r="I223" s="237"/>
      <c r="J223" s="237"/>
      <c r="K223" s="238" t="s">
        <v>23</v>
      </c>
      <c r="L223" s="237"/>
      <c r="M223" s="237"/>
      <c r="N223" s="237"/>
      <c r="O223" s="237"/>
      <c r="P223" s="237"/>
      <c r="Q223" s="237"/>
      <c r="R223" s="241"/>
      <c r="T223" s="242"/>
      <c r="U223" s="237"/>
      <c r="V223" s="237"/>
      <c r="W223" s="237"/>
      <c r="X223" s="237"/>
      <c r="Y223" s="237"/>
      <c r="Z223" s="237"/>
      <c r="AA223" s="237"/>
      <c r="AB223" s="237"/>
      <c r="AC223" s="237"/>
      <c r="AD223" s="243"/>
      <c r="AT223" s="244" t="s">
        <v>172</v>
      </c>
      <c r="AU223" s="244" t="s">
        <v>112</v>
      </c>
      <c r="AV223" s="10" t="s">
        <v>90</v>
      </c>
      <c r="AW223" s="10" t="s">
        <v>7</v>
      </c>
      <c r="AX223" s="10" t="s">
        <v>82</v>
      </c>
      <c r="AY223" s="244" t="s">
        <v>164</v>
      </c>
    </row>
    <row r="224" s="11" customFormat="1" ht="16.5" customHeight="1">
      <c r="B224" s="246"/>
      <c r="C224" s="247"/>
      <c r="D224" s="247"/>
      <c r="E224" s="248" t="s">
        <v>23</v>
      </c>
      <c r="F224" s="249" t="s">
        <v>824</v>
      </c>
      <c r="G224" s="247"/>
      <c r="H224" s="247"/>
      <c r="I224" s="247"/>
      <c r="J224" s="247"/>
      <c r="K224" s="250">
        <v>10.087999999999999</v>
      </c>
      <c r="L224" s="247"/>
      <c r="M224" s="247"/>
      <c r="N224" s="247"/>
      <c r="O224" s="247"/>
      <c r="P224" s="247"/>
      <c r="Q224" s="247"/>
      <c r="R224" s="251"/>
      <c r="T224" s="252"/>
      <c r="U224" s="247"/>
      <c r="V224" s="247"/>
      <c r="W224" s="247"/>
      <c r="X224" s="247"/>
      <c r="Y224" s="247"/>
      <c r="Z224" s="247"/>
      <c r="AA224" s="247"/>
      <c r="AB224" s="247"/>
      <c r="AC224" s="247"/>
      <c r="AD224" s="253"/>
      <c r="AT224" s="254" t="s">
        <v>172</v>
      </c>
      <c r="AU224" s="254" t="s">
        <v>112</v>
      </c>
      <c r="AV224" s="11" t="s">
        <v>112</v>
      </c>
      <c r="AW224" s="11" t="s">
        <v>7</v>
      </c>
      <c r="AX224" s="11" t="s">
        <v>82</v>
      </c>
      <c r="AY224" s="254" t="s">
        <v>164</v>
      </c>
    </row>
    <row r="225" s="12" customFormat="1" ht="16.5" customHeight="1">
      <c r="B225" s="255"/>
      <c r="C225" s="256"/>
      <c r="D225" s="256"/>
      <c r="E225" s="257" t="s">
        <v>23</v>
      </c>
      <c r="F225" s="258" t="s">
        <v>176</v>
      </c>
      <c r="G225" s="256"/>
      <c r="H225" s="256"/>
      <c r="I225" s="256"/>
      <c r="J225" s="256"/>
      <c r="K225" s="259">
        <v>14.988</v>
      </c>
      <c r="L225" s="256"/>
      <c r="M225" s="256"/>
      <c r="N225" s="256"/>
      <c r="O225" s="256"/>
      <c r="P225" s="256"/>
      <c r="Q225" s="256"/>
      <c r="R225" s="260"/>
      <c r="T225" s="261"/>
      <c r="U225" s="256"/>
      <c r="V225" s="256"/>
      <c r="W225" s="256"/>
      <c r="X225" s="256"/>
      <c r="Y225" s="256"/>
      <c r="Z225" s="256"/>
      <c r="AA225" s="256"/>
      <c r="AB225" s="256"/>
      <c r="AC225" s="256"/>
      <c r="AD225" s="262"/>
      <c r="AT225" s="263" t="s">
        <v>172</v>
      </c>
      <c r="AU225" s="263" t="s">
        <v>112</v>
      </c>
      <c r="AV225" s="12" t="s">
        <v>169</v>
      </c>
      <c r="AW225" s="12" t="s">
        <v>7</v>
      </c>
      <c r="AX225" s="12" t="s">
        <v>90</v>
      </c>
      <c r="AY225" s="263" t="s">
        <v>164</v>
      </c>
    </row>
    <row r="226" s="1" customFormat="1" ht="25.5" customHeight="1">
      <c r="B226" s="48"/>
      <c r="C226" s="225" t="s">
        <v>210</v>
      </c>
      <c r="D226" s="225" t="s">
        <v>165</v>
      </c>
      <c r="E226" s="226" t="s">
        <v>856</v>
      </c>
      <c r="F226" s="227" t="s">
        <v>857</v>
      </c>
      <c r="G226" s="227"/>
      <c r="H226" s="227"/>
      <c r="I226" s="227"/>
      <c r="J226" s="228" t="s">
        <v>789</v>
      </c>
      <c r="K226" s="229">
        <v>75.820999999999998</v>
      </c>
      <c r="L226" s="230">
        <v>0</v>
      </c>
      <c r="M226" s="230">
        <v>0</v>
      </c>
      <c r="N226" s="231"/>
      <c r="O226" s="231"/>
      <c r="P226" s="232">
        <f>ROUND(V226*K226,2)</f>
        <v>0</v>
      </c>
      <c r="Q226" s="232"/>
      <c r="R226" s="50"/>
      <c r="T226" s="233" t="s">
        <v>23</v>
      </c>
      <c r="U226" s="58" t="s">
        <v>45</v>
      </c>
      <c r="V226" s="165">
        <f>L226+M226</f>
        <v>0</v>
      </c>
      <c r="W226" s="165">
        <f>ROUND(L226*K226,2)</f>
        <v>0</v>
      </c>
      <c r="X226" s="165">
        <f>ROUND(M226*K226,2)</f>
        <v>0</v>
      </c>
      <c r="Y226" s="49"/>
      <c r="Z226" s="234">
        <f>Y226*K226</f>
        <v>0</v>
      </c>
      <c r="AA226" s="234">
        <v>0</v>
      </c>
      <c r="AB226" s="234">
        <f>AA226*K226</f>
        <v>0</v>
      </c>
      <c r="AC226" s="234">
        <v>0</v>
      </c>
      <c r="AD226" s="235">
        <f>AC226*K226</f>
        <v>0</v>
      </c>
      <c r="AR226" s="23" t="s">
        <v>169</v>
      </c>
      <c r="AT226" s="23" t="s">
        <v>165</v>
      </c>
      <c r="AU226" s="23" t="s">
        <v>112</v>
      </c>
      <c r="AY226" s="23" t="s">
        <v>164</v>
      </c>
      <c r="BE226" s="145">
        <f>IF(U226="základní",P226,0)</f>
        <v>0</v>
      </c>
      <c r="BF226" s="145">
        <f>IF(U226="snížená",P226,0)</f>
        <v>0</v>
      </c>
      <c r="BG226" s="145">
        <f>IF(U226="zákl. přenesená",P226,0)</f>
        <v>0</v>
      </c>
      <c r="BH226" s="145">
        <f>IF(U226="sníž. přenesená",P226,0)</f>
        <v>0</v>
      </c>
      <c r="BI226" s="145">
        <f>IF(U226="nulová",P226,0)</f>
        <v>0</v>
      </c>
      <c r="BJ226" s="23" t="s">
        <v>90</v>
      </c>
      <c r="BK226" s="145">
        <f>ROUND(V226*K226,2)</f>
        <v>0</v>
      </c>
      <c r="BL226" s="23" t="s">
        <v>169</v>
      </c>
      <c r="BM226" s="23" t="s">
        <v>858</v>
      </c>
    </row>
    <row r="227" s="1" customFormat="1" ht="25.5" customHeight="1">
      <c r="B227" s="48"/>
      <c r="C227" s="225" t="s">
        <v>194</v>
      </c>
      <c r="D227" s="225" t="s">
        <v>165</v>
      </c>
      <c r="E227" s="226" t="s">
        <v>859</v>
      </c>
      <c r="F227" s="227" t="s">
        <v>860</v>
      </c>
      <c r="G227" s="227"/>
      <c r="H227" s="227"/>
      <c r="I227" s="227"/>
      <c r="J227" s="228" t="s">
        <v>789</v>
      </c>
      <c r="K227" s="229">
        <v>33.670000000000002</v>
      </c>
      <c r="L227" s="230">
        <v>0</v>
      </c>
      <c r="M227" s="230">
        <v>0</v>
      </c>
      <c r="N227" s="231"/>
      <c r="O227" s="231"/>
      <c r="P227" s="232">
        <f>ROUND(V227*K227,2)</f>
        <v>0</v>
      </c>
      <c r="Q227" s="232"/>
      <c r="R227" s="50"/>
      <c r="T227" s="233" t="s">
        <v>23</v>
      </c>
      <c r="U227" s="58" t="s">
        <v>45</v>
      </c>
      <c r="V227" s="165">
        <f>L227+M227</f>
        <v>0</v>
      </c>
      <c r="W227" s="165">
        <f>ROUND(L227*K227,2)</f>
        <v>0</v>
      </c>
      <c r="X227" s="165">
        <f>ROUND(M227*K227,2)</f>
        <v>0</v>
      </c>
      <c r="Y227" s="49"/>
      <c r="Z227" s="234">
        <f>Y227*K227</f>
        <v>0</v>
      </c>
      <c r="AA227" s="234">
        <v>0</v>
      </c>
      <c r="AB227" s="234">
        <f>AA227*K227</f>
        <v>0</v>
      </c>
      <c r="AC227" s="234">
        <v>0</v>
      </c>
      <c r="AD227" s="235">
        <f>AC227*K227</f>
        <v>0</v>
      </c>
      <c r="AR227" s="23" t="s">
        <v>169</v>
      </c>
      <c r="AT227" s="23" t="s">
        <v>165</v>
      </c>
      <c r="AU227" s="23" t="s">
        <v>112</v>
      </c>
      <c r="AY227" s="23" t="s">
        <v>164</v>
      </c>
      <c r="BE227" s="145">
        <f>IF(U227="základní",P227,0)</f>
        <v>0</v>
      </c>
      <c r="BF227" s="145">
        <f>IF(U227="snížená",P227,0)</f>
        <v>0</v>
      </c>
      <c r="BG227" s="145">
        <f>IF(U227="zákl. přenesená",P227,0)</f>
        <v>0</v>
      </c>
      <c r="BH227" s="145">
        <f>IF(U227="sníž. přenesená",P227,0)</f>
        <v>0</v>
      </c>
      <c r="BI227" s="145">
        <f>IF(U227="nulová",P227,0)</f>
        <v>0</v>
      </c>
      <c r="BJ227" s="23" t="s">
        <v>90</v>
      </c>
      <c r="BK227" s="145">
        <f>ROUND(V227*K227,2)</f>
        <v>0</v>
      </c>
      <c r="BL227" s="23" t="s">
        <v>169</v>
      </c>
      <c r="BM227" s="23" t="s">
        <v>861</v>
      </c>
    </row>
    <row r="228" s="10" customFormat="1" ht="16.5" customHeight="1">
      <c r="B228" s="236"/>
      <c r="C228" s="237"/>
      <c r="D228" s="237"/>
      <c r="E228" s="238" t="s">
        <v>23</v>
      </c>
      <c r="F228" s="239" t="s">
        <v>862</v>
      </c>
      <c r="G228" s="240"/>
      <c r="H228" s="240"/>
      <c r="I228" s="240"/>
      <c r="J228" s="237"/>
      <c r="K228" s="238" t="s">
        <v>23</v>
      </c>
      <c r="L228" s="237"/>
      <c r="M228" s="237"/>
      <c r="N228" s="237"/>
      <c r="O228" s="237"/>
      <c r="P228" s="237"/>
      <c r="Q228" s="237"/>
      <c r="R228" s="241"/>
      <c r="T228" s="242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43"/>
      <c r="AT228" s="244" t="s">
        <v>172</v>
      </c>
      <c r="AU228" s="244" t="s">
        <v>112</v>
      </c>
      <c r="AV228" s="10" t="s">
        <v>90</v>
      </c>
      <c r="AW228" s="10" t="s">
        <v>7</v>
      </c>
      <c r="AX228" s="10" t="s">
        <v>82</v>
      </c>
      <c r="AY228" s="244" t="s">
        <v>164</v>
      </c>
    </row>
    <row r="229" s="10" customFormat="1" ht="16.5" customHeight="1">
      <c r="B229" s="236"/>
      <c r="C229" s="237"/>
      <c r="D229" s="237"/>
      <c r="E229" s="238" t="s">
        <v>23</v>
      </c>
      <c r="F229" s="245" t="s">
        <v>863</v>
      </c>
      <c r="G229" s="237"/>
      <c r="H229" s="237"/>
      <c r="I229" s="237"/>
      <c r="J229" s="237"/>
      <c r="K229" s="238" t="s">
        <v>23</v>
      </c>
      <c r="L229" s="237"/>
      <c r="M229" s="237"/>
      <c r="N229" s="237"/>
      <c r="O229" s="237"/>
      <c r="P229" s="237"/>
      <c r="Q229" s="237"/>
      <c r="R229" s="241"/>
      <c r="T229" s="242"/>
      <c r="U229" s="237"/>
      <c r="V229" s="237"/>
      <c r="W229" s="237"/>
      <c r="X229" s="237"/>
      <c r="Y229" s="237"/>
      <c r="Z229" s="237"/>
      <c r="AA229" s="237"/>
      <c r="AB229" s="237"/>
      <c r="AC229" s="237"/>
      <c r="AD229" s="243"/>
      <c r="AT229" s="244" t="s">
        <v>172</v>
      </c>
      <c r="AU229" s="244" t="s">
        <v>112</v>
      </c>
      <c r="AV229" s="10" t="s">
        <v>90</v>
      </c>
      <c r="AW229" s="10" t="s">
        <v>7</v>
      </c>
      <c r="AX229" s="10" t="s">
        <v>82</v>
      </c>
      <c r="AY229" s="244" t="s">
        <v>164</v>
      </c>
    </row>
    <row r="230" s="10" customFormat="1" ht="16.5" customHeight="1">
      <c r="B230" s="236"/>
      <c r="C230" s="237"/>
      <c r="D230" s="237"/>
      <c r="E230" s="238" t="s">
        <v>23</v>
      </c>
      <c r="F230" s="245" t="s">
        <v>864</v>
      </c>
      <c r="G230" s="237"/>
      <c r="H230" s="237"/>
      <c r="I230" s="237"/>
      <c r="J230" s="237"/>
      <c r="K230" s="238" t="s">
        <v>23</v>
      </c>
      <c r="L230" s="237"/>
      <c r="M230" s="237"/>
      <c r="N230" s="237"/>
      <c r="O230" s="237"/>
      <c r="P230" s="237"/>
      <c r="Q230" s="237"/>
      <c r="R230" s="241"/>
      <c r="T230" s="242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43"/>
      <c r="AT230" s="244" t="s">
        <v>172</v>
      </c>
      <c r="AU230" s="244" t="s">
        <v>112</v>
      </c>
      <c r="AV230" s="10" t="s">
        <v>90</v>
      </c>
      <c r="AW230" s="10" t="s">
        <v>7</v>
      </c>
      <c r="AX230" s="10" t="s">
        <v>82</v>
      </c>
      <c r="AY230" s="244" t="s">
        <v>164</v>
      </c>
    </row>
    <row r="231" s="10" customFormat="1" ht="16.5" customHeight="1">
      <c r="B231" s="236"/>
      <c r="C231" s="237"/>
      <c r="D231" s="237"/>
      <c r="E231" s="238" t="s">
        <v>23</v>
      </c>
      <c r="F231" s="245" t="s">
        <v>811</v>
      </c>
      <c r="G231" s="237"/>
      <c r="H231" s="237"/>
      <c r="I231" s="237"/>
      <c r="J231" s="237"/>
      <c r="K231" s="238" t="s">
        <v>23</v>
      </c>
      <c r="L231" s="237"/>
      <c r="M231" s="237"/>
      <c r="N231" s="237"/>
      <c r="O231" s="237"/>
      <c r="P231" s="237"/>
      <c r="Q231" s="237"/>
      <c r="R231" s="241"/>
      <c r="T231" s="242"/>
      <c r="U231" s="237"/>
      <c r="V231" s="237"/>
      <c r="W231" s="237"/>
      <c r="X231" s="237"/>
      <c r="Y231" s="237"/>
      <c r="Z231" s="237"/>
      <c r="AA231" s="237"/>
      <c r="AB231" s="237"/>
      <c r="AC231" s="237"/>
      <c r="AD231" s="243"/>
      <c r="AT231" s="244" t="s">
        <v>172</v>
      </c>
      <c r="AU231" s="244" t="s">
        <v>112</v>
      </c>
      <c r="AV231" s="10" t="s">
        <v>90</v>
      </c>
      <c r="AW231" s="10" t="s">
        <v>7</v>
      </c>
      <c r="AX231" s="10" t="s">
        <v>82</v>
      </c>
      <c r="AY231" s="244" t="s">
        <v>164</v>
      </c>
    </row>
    <row r="232" s="11" customFormat="1" ht="16.5" customHeight="1">
      <c r="B232" s="246"/>
      <c r="C232" s="247"/>
      <c r="D232" s="247"/>
      <c r="E232" s="248" t="s">
        <v>23</v>
      </c>
      <c r="F232" s="249" t="s">
        <v>865</v>
      </c>
      <c r="G232" s="247"/>
      <c r="H232" s="247"/>
      <c r="I232" s="247"/>
      <c r="J232" s="247"/>
      <c r="K232" s="250">
        <v>1.5229999999999999</v>
      </c>
      <c r="L232" s="247"/>
      <c r="M232" s="247"/>
      <c r="N232" s="247"/>
      <c r="O232" s="247"/>
      <c r="P232" s="247"/>
      <c r="Q232" s="247"/>
      <c r="R232" s="251"/>
      <c r="T232" s="252"/>
      <c r="U232" s="247"/>
      <c r="V232" s="247"/>
      <c r="W232" s="247"/>
      <c r="X232" s="247"/>
      <c r="Y232" s="247"/>
      <c r="Z232" s="247"/>
      <c r="AA232" s="247"/>
      <c r="AB232" s="247"/>
      <c r="AC232" s="247"/>
      <c r="AD232" s="253"/>
      <c r="AT232" s="254" t="s">
        <v>172</v>
      </c>
      <c r="AU232" s="254" t="s">
        <v>112</v>
      </c>
      <c r="AV232" s="11" t="s">
        <v>112</v>
      </c>
      <c r="AW232" s="11" t="s">
        <v>7</v>
      </c>
      <c r="AX232" s="11" t="s">
        <v>82</v>
      </c>
      <c r="AY232" s="254" t="s">
        <v>164</v>
      </c>
    </row>
    <row r="233" s="10" customFormat="1" ht="16.5" customHeight="1">
      <c r="B233" s="236"/>
      <c r="C233" s="237"/>
      <c r="D233" s="237"/>
      <c r="E233" s="238" t="s">
        <v>23</v>
      </c>
      <c r="F233" s="245" t="s">
        <v>792</v>
      </c>
      <c r="G233" s="237"/>
      <c r="H233" s="237"/>
      <c r="I233" s="237"/>
      <c r="J233" s="237"/>
      <c r="K233" s="238" t="s">
        <v>23</v>
      </c>
      <c r="L233" s="237"/>
      <c r="M233" s="237"/>
      <c r="N233" s="237"/>
      <c r="O233" s="237"/>
      <c r="P233" s="237"/>
      <c r="Q233" s="237"/>
      <c r="R233" s="241"/>
      <c r="T233" s="242"/>
      <c r="U233" s="237"/>
      <c r="V233" s="237"/>
      <c r="W233" s="237"/>
      <c r="X233" s="237"/>
      <c r="Y233" s="237"/>
      <c r="Z233" s="237"/>
      <c r="AA233" s="237"/>
      <c r="AB233" s="237"/>
      <c r="AC233" s="237"/>
      <c r="AD233" s="243"/>
      <c r="AT233" s="244" t="s">
        <v>172</v>
      </c>
      <c r="AU233" s="244" t="s">
        <v>112</v>
      </c>
      <c r="AV233" s="10" t="s">
        <v>90</v>
      </c>
      <c r="AW233" s="10" t="s">
        <v>7</v>
      </c>
      <c r="AX233" s="10" t="s">
        <v>82</v>
      </c>
      <c r="AY233" s="244" t="s">
        <v>164</v>
      </c>
    </row>
    <row r="234" s="11" customFormat="1" ht="16.5" customHeight="1">
      <c r="B234" s="246"/>
      <c r="C234" s="247"/>
      <c r="D234" s="247"/>
      <c r="E234" s="248" t="s">
        <v>23</v>
      </c>
      <c r="F234" s="249" t="s">
        <v>866</v>
      </c>
      <c r="G234" s="247"/>
      <c r="H234" s="247"/>
      <c r="I234" s="247"/>
      <c r="J234" s="247"/>
      <c r="K234" s="250">
        <v>3.8980000000000001</v>
      </c>
      <c r="L234" s="247"/>
      <c r="M234" s="247"/>
      <c r="N234" s="247"/>
      <c r="O234" s="247"/>
      <c r="P234" s="247"/>
      <c r="Q234" s="247"/>
      <c r="R234" s="251"/>
      <c r="T234" s="252"/>
      <c r="U234" s="247"/>
      <c r="V234" s="247"/>
      <c r="W234" s="247"/>
      <c r="X234" s="247"/>
      <c r="Y234" s="247"/>
      <c r="Z234" s="247"/>
      <c r="AA234" s="247"/>
      <c r="AB234" s="247"/>
      <c r="AC234" s="247"/>
      <c r="AD234" s="253"/>
      <c r="AT234" s="254" t="s">
        <v>172</v>
      </c>
      <c r="AU234" s="254" t="s">
        <v>112</v>
      </c>
      <c r="AV234" s="11" t="s">
        <v>112</v>
      </c>
      <c r="AW234" s="11" t="s">
        <v>7</v>
      </c>
      <c r="AX234" s="11" t="s">
        <v>82</v>
      </c>
      <c r="AY234" s="254" t="s">
        <v>164</v>
      </c>
    </row>
    <row r="235" s="10" customFormat="1" ht="25.5" customHeight="1">
      <c r="B235" s="236"/>
      <c r="C235" s="237"/>
      <c r="D235" s="237"/>
      <c r="E235" s="238" t="s">
        <v>23</v>
      </c>
      <c r="F235" s="245" t="s">
        <v>814</v>
      </c>
      <c r="G235" s="237"/>
      <c r="H235" s="237"/>
      <c r="I235" s="237"/>
      <c r="J235" s="237"/>
      <c r="K235" s="238" t="s">
        <v>23</v>
      </c>
      <c r="L235" s="237"/>
      <c r="M235" s="237"/>
      <c r="N235" s="237"/>
      <c r="O235" s="237"/>
      <c r="P235" s="237"/>
      <c r="Q235" s="237"/>
      <c r="R235" s="241"/>
      <c r="T235" s="242"/>
      <c r="U235" s="237"/>
      <c r="V235" s="237"/>
      <c r="W235" s="237"/>
      <c r="X235" s="237"/>
      <c r="Y235" s="237"/>
      <c r="Z235" s="237"/>
      <c r="AA235" s="237"/>
      <c r="AB235" s="237"/>
      <c r="AC235" s="237"/>
      <c r="AD235" s="243"/>
      <c r="AT235" s="244" t="s">
        <v>172</v>
      </c>
      <c r="AU235" s="244" t="s">
        <v>112</v>
      </c>
      <c r="AV235" s="10" t="s">
        <v>90</v>
      </c>
      <c r="AW235" s="10" t="s">
        <v>7</v>
      </c>
      <c r="AX235" s="10" t="s">
        <v>82</v>
      </c>
      <c r="AY235" s="244" t="s">
        <v>164</v>
      </c>
    </row>
    <row r="236" s="10" customFormat="1" ht="16.5" customHeight="1">
      <c r="B236" s="236"/>
      <c r="C236" s="237"/>
      <c r="D236" s="237"/>
      <c r="E236" s="238" t="s">
        <v>23</v>
      </c>
      <c r="F236" s="245" t="s">
        <v>795</v>
      </c>
      <c r="G236" s="237"/>
      <c r="H236" s="237"/>
      <c r="I236" s="237"/>
      <c r="J236" s="237"/>
      <c r="K236" s="238" t="s">
        <v>23</v>
      </c>
      <c r="L236" s="237"/>
      <c r="M236" s="237"/>
      <c r="N236" s="237"/>
      <c r="O236" s="237"/>
      <c r="P236" s="237"/>
      <c r="Q236" s="237"/>
      <c r="R236" s="241"/>
      <c r="T236" s="242"/>
      <c r="U236" s="237"/>
      <c r="V236" s="237"/>
      <c r="W236" s="237"/>
      <c r="X236" s="237"/>
      <c r="Y236" s="237"/>
      <c r="Z236" s="237"/>
      <c r="AA236" s="237"/>
      <c r="AB236" s="237"/>
      <c r="AC236" s="237"/>
      <c r="AD236" s="243"/>
      <c r="AT236" s="244" t="s">
        <v>172</v>
      </c>
      <c r="AU236" s="244" t="s">
        <v>112</v>
      </c>
      <c r="AV236" s="10" t="s">
        <v>90</v>
      </c>
      <c r="AW236" s="10" t="s">
        <v>7</v>
      </c>
      <c r="AX236" s="10" t="s">
        <v>82</v>
      </c>
      <c r="AY236" s="244" t="s">
        <v>164</v>
      </c>
    </row>
    <row r="237" s="11" customFormat="1" ht="16.5" customHeight="1">
      <c r="B237" s="246"/>
      <c r="C237" s="247"/>
      <c r="D237" s="247"/>
      <c r="E237" s="248" t="s">
        <v>23</v>
      </c>
      <c r="F237" s="249" t="s">
        <v>867</v>
      </c>
      <c r="G237" s="247"/>
      <c r="H237" s="247"/>
      <c r="I237" s="247"/>
      <c r="J237" s="247"/>
      <c r="K237" s="250">
        <v>8.109</v>
      </c>
      <c r="L237" s="247"/>
      <c r="M237" s="247"/>
      <c r="N237" s="247"/>
      <c r="O237" s="247"/>
      <c r="P237" s="247"/>
      <c r="Q237" s="247"/>
      <c r="R237" s="251"/>
      <c r="T237" s="252"/>
      <c r="U237" s="247"/>
      <c r="V237" s="247"/>
      <c r="W237" s="247"/>
      <c r="X237" s="247"/>
      <c r="Y237" s="247"/>
      <c r="Z237" s="247"/>
      <c r="AA237" s="247"/>
      <c r="AB237" s="247"/>
      <c r="AC237" s="247"/>
      <c r="AD237" s="253"/>
      <c r="AT237" s="254" t="s">
        <v>172</v>
      </c>
      <c r="AU237" s="254" t="s">
        <v>112</v>
      </c>
      <c r="AV237" s="11" t="s">
        <v>112</v>
      </c>
      <c r="AW237" s="11" t="s">
        <v>7</v>
      </c>
      <c r="AX237" s="11" t="s">
        <v>82</v>
      </c>
      <c r="AY237" s="254" t="s">
        <v>164</v>
      </c>
    </row>
    <row r="238" s="10" customFormat="1" ht="16.5" customHeight="1">
      <c r="B238" s="236"/>
      <c r="C238" s="237"/>
      <c r="D238" s="237"/>
      <c r="E238" s="238" t="s">
        <v>23</v>
      </c>
      <c r="F238" s="245" t="s">
        <v>797</v>
      </c>
      <c r="G238" s="237"/>
      <c r="H238" s="237"/>
      <c r="I238" s="237"/>
      <c r="J238" s="237"/>
      <c r="K238" s="238" t="s">
        <v>23</v>
      </c>
      <c r="L238" s="237"/>
      <c r="M238" s="237"/>
      <c r="N238" s="237"/>
      <c r="O238" s="237"/>
      <c r="P238" s="237"/>
      <c r="Q238" s="237"/>
      <c r="R238" s="241"/>
      <c r="T238" s="242"/>
      <c r="U238" s="237"/>
      <c r="V238" s="237"/>
      <c r="W238" s="237"/>
      <c r="X238" s="237"/>
      <c r="Y238" s="237"/>
      <c r="Z238" s="237"/>
      <c r="AA238" s="237"/>
      <c r="AB238" s="237"/>
      <c r="AC238" s="237"/>
      <c r="AD238" s="243"/>
      <c r="AT238" s="244" t="s">
        <v>172</v>
      </c>
      <c r="AU238" s="244" t="s">
        <v>112</v>
      </c>
      <c r="AV238" s="10" t="s">
        <v>90</v>
      </c>
      <c r="AW238" s="10" t="s">
        <v>7</v>
      </c>
      <c r="AX238" s="10" t="s">
        <v>82</v>
      </c>
      <c r="AY238" s="244" t="s">
        <v>164</v>
      </c>
    </row>
    <row r="239" s="11" customFormat="1" ht="16.5" customHeight="1">
      <c r="B239" s="246"/>
      <c r="C239" s="247"/>
      <c r="D239" s="247"/>
      <c r="E239" s="248" t="s">
        <v>23</v>
      </c>
      <c r="F239" s="249" t="s">
        <v>868</v>
      </c>
      <c r="G239" s="247"/>
      <c r="H239" s="247"/>
      <c r="I239" s="247"/>
      <c r="J239" s="247"/>
      <c r="K239" s="250">
        <v>1.7470000000000001</v>
      </c>
      <c r="L239" s="247"/>
      <c r="M239" s="247"/>
      <c r="N239" s="247"/>
      <c r="O239" s="247"/>
      <c r="P239" s="247"/>
      <c r="Q239" s="247"/>
      <c r="R239" s="251"/>
      <c r="T239" s="252"/>
      <c r="U239" s="247"/>
      <c r="V239" s="247"/>
      <c r="W239" s="247"/>
      <c r="X239" s="247"/>
      <c r="Y239" s="247"/>
      <c r="Z239" s="247"/>
      <c r="AA239" s="247"/>
      <c r="AB239" s="247"/>
      <c r="AC239" s="247"/>
      <c r="AD239" s="253"/>
      <c r="AT239" s="254" t="s">
        <v>172</v>
      </c>
      <c r="AU239" s="254" t="s">
        <v>112</v>
      </c>
      <c r="AV239" s="11" t="s">
        <v>112</v>
      </c>
      <c r="AW239" s="11" t="s">
        <v>7</v>
      </c>
      <c r="AX239" s="11" t="s">
        <v>82</v>
      </c>
      <c r="AY239" s="254" t="s">
        <v>164</v>
      </c>
    </row>
    <row r="240" s="10" customFormat="1" ht="16.5" customHeight="1">
      <c r="B240" s="236"/>
      <c r="C240" s="237"/>
      <c r="D240" s="237"/>
      <c r="E240" s="238" t="s">
        <v>23</v>
      </c>
      <c r="F240" s="245" t="s">
        <v>799</v>
      </c>
      <c r="G240" s="237"/>
      <c r="H240" s="237"/>
      <c r="I240" s="237"/>
      <c r="J240" s="237"/>
      <c r="K240" s="238" t="s">
        <v>23</v>
      </c>
      <c r="L240" s="237"/>
      <c r="M240" s="237"/>
      <c r="N240" s="237"/>
      <c r="O240" s="237"/>
      <c r="P240" s="237"/>
      <c r="Q240" s="237"/>
      <c r="R240" s="241"/>
      <c r="T240" s="242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43"/>
      <c r="AT240" s="244" t="s">
        <v>172</v>
      </c>
      <c r="AU240" s="244" t="s">
        <v>112</v>
      </c>
      <c r="AV240" s="10" t="s">
        <v>90</v>
      </c>
      <c r="AW240" s="10" t="s">
        <v>7</v>
      </c>
      <c r="AX240" s="10" t="s">
        <v>82</v>
      </c>
      <c r="AY240" s="244" t="s">
        <v>164</v>
      </c>
    </row>
    <row r="241" s="11" customFormat="1" ht="16.5" customHeight="1">
      <c r="B241" s="246"/>
      <c r="C241" s="247"/>
      <c r="D241" s="247"/>
      <c r="E241" s="248" t="s">
        <v>23</v>
      </c>
      <c r="F241" s="249" t="s">
        <v>869</v>
      </c>
      <c r="G241" s="247"/>
      <c r="H241" s="247"/>
      <c r="I241" s="247"/>
      <c r="J241" s="247"/>
      <c r="K241" s="250">
        <v>2.3300000000000001</v>
      </c>
      <c r="L241" s="247"/>
      <c r="M241" s="247"/>
      <c r="N241" s="247"/>
      <c r="O241" s="247"/>
      <c r="P241" s="247"/>
      <c r="Q241" s="247"/>
      <c r="R241" s="251"/>
      <c r="T241" s="252"/>
      <c r="U241" s="247"/>
      <c r="V241" s="247"/>
      <c r="W241" s="247"/>
      <c r="X241" s="247"/>
      <c r="Y241" s="247"/>
      <c r="Z241" s="247"/>
      <c r="AA241" s="247"/>
      <c r="AB241" s="247"/>
      <c r="AC241" s="247"/>
      <c r="AD241" s="253"/>
      <c r="AT241" s="254" t="s">
        <v>172</v>
      </c>
      <c r="AU241" s="254" t="s">
        <v>112</v>
      </c>
      <c r="AV241" s="11" t="s">
        <v>112</v>
      </c>
      <c r="AW241" s="11" t="s">
        <v>7</v>
      </c>
      <c r="AX241" s="11" t="s">
        <v>82</v>
      </c>
      <c r="AY241" s="254" t="s">
        <v>164</v>
      </c>
    </row>
    <row r="242" s="10" customFormat="1" ht="16.5" customHeight="1">
      <c r="B242" s="236"/>
      <c r="C242" s="237"/>
      <c r="D242" s="237"/>
      <c r="E242" s="238" t="s">
        <v>23</v>
      </c>
      <c r="F242" s="245" t="s">
        <v>801</v>
      </c>
      <c r="G242" s="237"/>
      <c r="H242" s="237"/>
      <c r="I242" s="237"/>
      <c r="J242" s="237"/>
      <c r="K242" s="238" t="s">
        <v>23</v>
      </c>
      <c r="L242" s="237"/>
      <c r="M242" s="237"/>
      <c r="N242" s="237"/>
      <c r="O242" s="237"/>
      <c r="P242" s="237"/>
      <c r="Q242" s="237"/>
      <c r="R242" s="241"/>
      <c r="T242" s="242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43"/>
      <c r="AT242" s="244" t="s">
        <v>172</v>
      </c>
      <c r="AU242" s="244" t="s">
        <v>112</v>
      </c>
      <c r="AV242" s="10" t="s">
        <v>90</v>
      </c>
      <c r="AW242" s="10" t="s">
        <v>7</v>
      </c>
      <c r="AX242" s="10" t="s">
        <v>82</v>
      </c>
      <c r="AY242" s="244" t="s">
        <v>164</v>
      </c>
    </row>
    <row r="243" s="11" customFormat="1" ht="16.5" customHeight="1">
      <c r="B243" s="246"/>
      <c r="C243" s="247"/>
      <c r="D243" s="247"/>
      <c r="E243" s="248" t="s">
        <v>23</v>
      </c>
      <c r="F243" s="249" t="s">
        <v>870</v>
      </c>
      <c r="G243" s="247"/>
      <c r="H243" s="247"/>
      <c r="I243" s="247"/>
      <c r="J243" s="247"/>
      <c r="K243" s="250">
        <v>2.2400000000000002</v>
      </c>
      <c r="L243" s="247"/>
      <c r="M243" s="247"/>
      <c r="N243" s="247"/>
      <c r="O243" s="247"/>
      <c r="P243" s="247"/>
      <c r="Q243" s="247"/>
      <c r="R243" s="251"/>
      <c r="T243" s="252"/>
      <c r="U243" s="247"/>
      <c r="V243" s="247"/>
      <c r="W243" s="247"/>
      <c r="X243" s="247"/>
      <c r="Y243" s="247"/>
      <c r="Z243" s="247"/>
      <c r="AA243" s="247"/>
      <c r="AB243" s="247"/>
      <c r="AC243" s="247"/>
      <c r="AD243" s="253"/>
      <c r="AT243" s="254" t="s">
        <v>172</v>
      </c>
      <c r="AU243" s="254" t="s">
        <v>112</v>
      </c>
      <c r="AV243" s="11" t="s">
        <v>112</v>
      </c>
      <c r="AW243" s="11" t="s">
        <v>7</v>
      </c>
      <c r="AX243" s="11" t="s">
        <v>82</v>
      </c>
      <c r="AY243" s="254" t="s">
        <v>164</v>
      </c>
    </row>
    <row r="244" s="10" customFormat="1" ht="16.5" customHeight="1">
      <c r="B244" s="236"/>
      <c r="C244" s="237"/>
      <c r="D244" s="237"/>
      <c r="E244" s="238" t="s">
        <v>23</v>
      </c>
      <c r="F244" s="245" t="s">
        <v>819</v>
      </c>
      <c r="G244" s="237"/>
      <c r="H244" s="237"/>
      <c r="I244" s="237"/>
      <c r="J244" s="237"/>
      <c r="K244" s="238" t="s">
        <v>23</v>
      </c>
      <c r="L244" s="237"/>
      <c r="M244" s="237"/>
      <c r="N244" s="237"/>
      <c r="O244" s="237"/>
      <c r="P244" s="237"/>
      <c r="Q244" s="237"/>
      <c r="R244" s="241"/>
      <c r="T244" s="242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43"/>
      <c r="AT244" s="244" t="s">
        <v>172</v>
      </c>
      <c r="AU244" s="244" t="s">
        <v>112</v>
      </c>
      <c r="AV244" s="10" t="s">
        <v>90</v>
      </c>
      <c r="AW244" s="10" t="s">
        <v>7</v>
      </c>
      <c r="AX244" s="10" t="s">
        <v>82</v>
      </c>
      <c r="AY244" s="244" t="s">
        <v>164</v>
      </c>
    </row>
    <row r="245" s="11" customFormat="1" ht="16.5" customHeight="1">
      <c r="B245" s="246"/>
      <c r="C245" s="247"/>
      <c r="D245" s="247"/>
      <c r="E245" s="248" t="s">
        <v>23</v>
      </c>
      <c r="F245" s="249" t="s">
        <v>871</v>
      </c>
      <c r="G245" s="247"/>
      <c r="H245" s="247"/>
      <c r="I245" s="247"/>
      <c r="J245" s="247"/>
      <c r="K245" s="250">
        <v>0.58199999999999996</v>
      </c>
      <c r="L245" s="247"/>
      <c r="M245" s="247"/>
      <c r="N245" s="247"/>
      <c r="O245" s="247"/>
      <c r="P245" s="247"/>
      <c r="Q245" s="247"/>
      <c r="R245" s="251"/>
      <c r="T245" s="252"/>
      <c r="U245" s="247"/>
      <c r="V245" s="247"/>
      <c r="W245" s="247"/>
      <c r="X245" s="247"/>
      <c r="Y245" s="247"/>
      <c r="Z245" s="247"/>
      <c r="AA245" s="247"/>
      <c r="AB245" s="247"/>
      <c r="AC245" s="247"/>
      <c r="AD245" s="253"/>
      <c r="AT245" s="254" t="s">
        <v>172</v>
      </c>
      <c r="AU245" s="254" t="s">
        <v>112</v>
      </c>
      <c r="AV245" s="11" t="s">
        <v>112</v>
      </c>
      <c r="AW245" s="11" t="s">
        <v>7</v>
      </c>
      <c r="AX245" s="11" t="s">
        <v>82</v>
      </c>
      <c r="AY245" s="254" t="s">
        <v>164</v>
      </c>
    </row>
    <row r="246" s="10" customFormat="1" ht="16.5" customHeight="1">
      <c r="B246" s="236"/>
      <c r="C246" s="237"/>
      <c r="D246" s="237"/>
      <c r="E246" s="238" t="s">
        <v>23</v>
      </c>
      <c r="F246" s="245" t="s">
        <v>803</v>
      </c>
      <c r="G246" s="237"/>
      <c r="H246" s="237"/>
      <c r="I246" s="237"/>
      <c r="J246" s="237"/>
      <c r="K246" s="238" t="s">
        <v>23</v>
      </c>
      <c r="L246" s="237"/>
      <c r="M246" s="237"/>
      <c r="N246" s="237"/>
      <c r="O246" s="237"/>
      <c r="P246" s="237"/>
      <c r="Q246" s="237"/>
      <c r="R246" s="241"/>
      <c r="T246" s="242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43"/>
      <c r="AT246" s="244" t="s">
        <v>172</v>
      </c>
      <c r="AU246" s="244" t="s">
        <v>112</v>
      </c>
      <c r="AV246" s="10" t="s">
        <v>90</v>
      </c>
      <c r="AW246" s="10" t="s">
        <v>7</v>
      </c>
      <c r="AX246" s="10" t="s">
        <v>82</v>
      </c>
      <c r="AY246" s="244" t="s">
        <v>164</v>
      </c>
    </row>
    <row r="247" s="11" customFormat="1" ht="16.5" customHeight="1">
      <c r="B247" s="246"/>
      <c r="C247" s="247"/>
      <c r="D247" s="247"/>
      <c r="E247" s="248" t="s">
        <v>23</v>
      </c>
      <c r="F247" s="249" t="s">
        <v>865</v>
      </c>
      <c r="G247" s="247"/>
      <c r="H247" s="247"/>
      <c r="I247" s="247"/>
      <c r="J247" s="247"/>
      <c r="K247" s="250">
        <v>1.5229999999999999</v>
      </c>
      <c r="L247" s="247"/>
      <c r="M247" s="247"/>
      <c r="N247" s="247"/>
      <c r="O247" s="247"/>
      <c r="P247" s="247"/>
      <c r="Q247" s="247"/>
      <c r="R247" s="251"/>
      <c r="T247" s="252"/>
      <c r="U247" s="247"/>
      <c r="V247" s="247"/>
      <c r="W247" s="247"/>
      <c r="X247" s="247"/>
      <c r="Y247" s="247"/>
      <c r="Z247" s="247"/>
      <c r="AA247" s="247"/>
      <c r="AB247" s="247"/>
      <c r="AC247" s="247"/>
      <c r="AD247" s="253"/>
      <c r="AT247" s="254" t="s">
        <v>172</v>
      </c>
      <c r="AU247" s="254" t="s">
        <v>112</v>
      </c>
      <c r="AV247" s="11" t="s">
        <v>112</v>
      </c>
      <c r="AW247" s="11" t="s">
        <v>7</v>
      </c>
      <c r="AX247" s="11" t="s">
        <v>82</v>
      </c>
      <c r="AY247" s="254" t="s">
        <v>164</v>
      </c>
    </row>
    <row r="248" s="10" customFormat="1" ht="16.5" customHeight="1">
      <c r="B248" s="236"/>
      <c r="C248" s="237"/>
      <c r="D248" s="237"/>
      <c r="E248" s="238" t="s">
        <v>23</v>
      </c>
      <c r="F248" s="245" t="s">
        <v>872</v>
      </c>
      <c r="G248" s="237"/>
      <c r="H248" s="237"/>
      <c r="I248" s="237"/>
      <c r="J248" s="237"/>
      <c r="K248" s="238" t="s">
        <v>23</v>
      </c>
      <c r="L248" s="237"/>
      <c r="M248" s="237"/>
      <c r="N248" s="237"/>
      <c r="O248" s="237"/>
      <c r="P248" s="237"/>
      <c r="Q248" s="237"/>
      <c r="R248" s="241"/>
      <c r="T248" s="242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43"/>
      <c r="AT248" s="244" t="s">
        <v>172</v>
      </c>
      <c r="AU248" s="244" t="s">
        <v>112</v>
      </c>
      <c r="AV248" s="10" t="s">
        <v>90</v>
      </c>
      <c r="AW248" s="10" t="s">
        <v>7</v>
      </c>
      <c r="AX248" s="10" t="s">
        <v>82</v>
      </c>
      <c r="AY248" s="244" t="s">
        <v>164</v>
      </c>
    </row>
    <row r="249" s="11" customFormat="1" ht="16.5" customHeight="1">
      <c r="B249" s="246"/>
      <c r="C249" s="247"/>
      <c r="D249" s="247"/>
      <c r="E249" s="248" t="s">
        <v>23</v>
      </c>
      <c r="F249" s="249" t="s">
        <v>873</v>
      </c>
      <c r="G249" s="247"/>
      <c r="H249" s="247"/>
      <c r="I249" s="247"/>
      <c r="J249" s="247"/>
      <c r="K249" s="250">
        <v>2.375</v>
      </c>
      <c r="L249" s="247"/>
      <c r="M249" s="247"/>
      <c r="N249" s="247"/>
      <c r="O249" s="247"/>
      <c r="P249" s="247"/>
      <c r="Q249" s="247"/>
      <c r="R249" s="251"/>
      <c r="T249" s="252"/>
      <c r="U249" s="247"/>
      <c r="V249" s="247"/>
      <c r="W249" s="247"/>
      <c r="X249" s="247"/>
      <c r="Y249" s="247"/>
      <c r="Z249" s="247"/>
      <c r="AA249" s="247"/>
      <c r="AB249" s="247"/>
      <c r="AC249" s="247"/>
      <c r="AD249" s="253"/>
      <c r="AT249" s="254" t="s">
        <v>172</v>
      </c>
      <c r="AU249" s="254" t="s">
        <v>112</v>
      </c>
      <c r="AV249" s="11" t="s">
        <v>112</v>
      </c>
      <c r="AW249" s="11" t="s">
        <v>7</v>
      </c>
      <c r="AX249" s="11" t="s">
        <v>82</v>
      </c>
      <c r="AY249" s="254" t="s">
        <v>164</v>
      </c>
    </row>
    <row r="250" s="10" customFormat="1" ht="16.5" customHeight="1">
      <c r="B250" s="236"/>
      <c r="C250" s="237"/>
      <c r="D250" s="237"/>
      <c r="E250" s="238" t="s">
        <v>23</v>
      </c>
      <c r="F250" s="245" t="s">
        <v>823</v>
      </c>
      <c r="G250" s="237"/>
      <c r="H250" s="237"/>
      <c r="I250" s="237"/>
      <c r="J250" s="237"/>
      <c r="K250" s="238" t="s">
        <v>23</v>
      </c>
      <c r="L250" s="237"/>
      <c r="M250" s="237"/>
      <c r="N250" s="237"/>
      <c r="O250" s="237"/>
      <c r="P250" s="237"/>
      <c r="Q250" s="237"/>
      <c r="R250" s="241"/>
      <c r="T250" s="242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43"/>
      <c r="AT250" s="244" t="s">
        <v>172</v>
      </c>
      <c r="AU250" s="244" t="s">
        <v>112</v>
      </c>
      <c r="AV250" s="10" t="s">
        <v>90</v>
      </c>
      <c r="AW250" s="10" t="s">
        <v>7</v>
      </c>
      <c r="AX250" s="10" t="s">
        <v>82</v>
      </c>
      <c r="AY250" s="244" t="s">
        <v>164</v>
      </c>
    </row>
    <row r="251" s="11" customFormat="1" ht="16.5" customHeight="1">
      <c r="B251" s="246"/>
      <c r="C251" s="247"/>
      <c r="D251" s="247"/>
      <c r="E251" s="248" t="s">
        <v>23</v>
      </c>
      <c r="F251" s="249" t="s">
        <v>874</v>
      </c>
      <c r="G251" s="247"/>
      <c r="H251" s="247"/>
      <c r="I251" s="247"/>
      <c r="J251" s="247"/>
      <c r="K251" s="250">
        <v>2.173</v>
      </c>
      <c r="L251" s="247"/>
      <c r="M251" s="247"/>
      <c r="N251" s="247"/>
      <c r="O251" s="247"/>
      <c r="P251" s="247"/>
      <c r="Q251" s="247"/>
      <c r="R251" s="251"/>
      <c r="T251" s="252"/>
      <c r="U251" s="247"/>
      <c r="V251" s="247"/>
      <c r="W251" s="247"/>
      <c r="X251" s="247"/>
      <c r="Y251" s="247"/>
      <c r="Z251" s="247"/>
      <c r="AA251" s="247"/>
      <c r="AB251" s="247"/>
      <c r="AC251" s="247"/>
      <c r="AD251" s="253"/>
      <c r="AT251" s="254" t="s">
        <v>172</v>
      </c>
      <c r="AU251" s="254" t="s">
        <v>112</v>
      </c>
      <c r="AV251" s="11" t="s">
        <v>112</v>
      </c>
      <c r="AW251" s="11" t="s">
        <v>7</v>
      </c>
      <c r="AX251" s="11" t="s">
        <v>82</v>
      </c>
      <c r="AY251" s="254" t="s">
        <v>164</v>
      </c>
    </row>
    <row r="252" s="11" customFormat="1" ht="16.5" customHeight="1">
      <c r="B252" s="246"/>
      <c r="C252" s="247"/>
      <c r="D252" s="247"/>
      <c r="E252" s="248" t="s">
        <v>23</v>
      </c>
      <c r="F252" s="249" t="s">
        <v>825</v>
      </c>
      <c r="G252" s="247"/>
      <c r="H252" s="247"/>
      <c r="I252" s="247"/>
      <c r="J252" s="247"/>
      <c r="K252" s="250">
        <v>2.52</v>
      </c>
      <c r="L252" s="247"/>
      <c r="M252" s="247"/>
      <c r="N252" s="247"/>
      <c r="O252" s="247"/>
      <c r="P252" s="247"/>
      <c r="Q252" s="247"/>
      <c r="R252" s="251"/>
      <c r="T252" s="252"/>
      <c r="U252" s="247"/>
      <c r="V252" s="247"/>
      <c r="W252" s="247"/>
      <c r="X252" s="247"/>
      <c r="Y252" s="247"/>
      <c r="Z252" s="247"/>
      <c r="AA252" s="247"/>
      <c r="AB252" s="247"/>
      <c r="AC252" s="247"/>
      <c r="AD252" s="253"/>
      <c r="AT252" s="254" t="s">
        <v>172</v>
      </c>
      <c r="AU252" s="254" t="s">
        <v>112</v>
      </c>
      <c r="AV252" s="11" t="s">
        <v>112</v>
      </c>
      <c r="AW252" s="11" t="s">
        <v>7</v>
      </c>
      <c r="AX252" s="11" t="s">
        <v>82</v>
      </c>
      <c r="AY252" s="254" t="s">
        <v>164</v>
      </c>
    </row>
    <row r="253" s="10" customFormat="1" ht="16.5" customHeight="1">
      <c r="B253" s="236"/>
      <c r="C253" s="237"/>
      <c r="D253" s="237"/>
      <c r="E253" s="238" t="s">
        <v>23</v>
      </c>
      <c r="F253" s="245" t="s">
        <v>875</v>
      </c>
      <c r="G253" s="237"/>
      <c r="H253" s="237"/>
      <c r="I253" s="237"/>
      <c r="J253" s="237"/>
      <c r="K253" s="238" t="s">
        <v>23</v>
      </c>
      <c r="L253" s="237"/>
      <c r="M253" s="237"/>
      <c r="N253" s="237"/>
      <c r="O253" s="237"/>
      <c r="P253" s="237"/>
      <c r="Q253" s="237"/>
      <c r="R253" s="241"/>
      <c r="T253" s="242"/>
      <c r="U253" s="237"/>
      <c r="V253" s="237"/>
      <c r="W253" s="237"/>
      <c r="X253" s="237"/>
      <c r="Y253" s="237"/>
      <c r="Z253" s="237"/>
      <c r="AA253" s="237"/>
      <c r="AB253" s="237"/>
      <c r="AC253" s="237"/>
      <c r="AD253" s="243"/>
      <c r="AT253" s="244" t="s">
        <v>172</v>
      </c>
      <c r="AU253" s="244" t="s">
        <v>112</v>
      </c>
      <c r="AV253" s="10" t="s">
        <v>90</v>
      </c>
      <c r="AW253" s="10" t="s">
        <v>7</v>
      </c>
      <c r="AX253" s="10" t="s">
        <v>82</v>
      </c>
      <c r="AY253" s="244" t="s">
        <v>164</v>
      </c>
    </row>
    <row r="254" s="11" customFormat="1" ht="16.5" customHeight="1">
      <c r="B254" s="246"/>
      <c r="C254" s="247"/>
      <c r="D254" s="247"/>
      <c r="E254" s="248" t="s">
        <v>23</v>
      </c>
      <c r="F254" s="249" t="s">
        <v>827</v>
      </c>
      <c r="G254" s="247"/>
      <c r="H254" s="247"/>
      <c r="I254" s="247"/>
      <c r="J254" s="247"/>
      <c r="K254" s="250">
        <v>4.6500000000000004</v>
      </c>
      <c r="L254" s="247"/>
      <c r="M254" s="247"/>
      <c r="N254" s="247"/>
      <c r="O254" s="247"/>
      <c r="P254" s="247"/>
      <c r="Q254" s="247"/>
      <c r="R254" s="251"/>
      <c r="T254" s="252"/>
      <c r="U254" s="247"/>
      <c r="V254" s="247"/>
      <c r="W254" s="247"/>
      <c r="X254" s="247"/>
      <c r="Y254" s="247"/>
      <c r="Z254" s="247"/>
      <c r="AA254" s="247"/>
      <c r="AB254" s="247"/>
      <c r="AC254" s="247"/>
      <c r="AD254" s="253"/>
      <c r="AT254" s="254" t="s">
        <v>172</v>
      </c>
      <c r="AU254" s="254" t="s">
        <v>112</v>
      </c>
      <c r="AV254" s="11" t="s">
        <v>112</v>
      </c>
      <c r="AW254" s="11" t="s">
        <v>7</v>
      </c>
      <c r="AX254" s="11" t="s">
        <v>82</v>
      </c>
      <c r="AY254" s="254" t="s">
        <v>164</v>
      </c>
    </row>
    <row r="255" s="12" customFormat="1" ht="16.5" customHeight="1">
      <c r="B255" s="255"/>
      <c r="C255" s="256"/>
      <c r="D255" s="256"/>
      <c r="E255" s="257" t="s">
        <v>23</v>
      </c>
      <c r="F255" s="258" t="s">
        <v>176</v>
      </c>
      <c r="G255" s="256"/>
      <c r="H255" s="256"/>
      <c r="I255" s="256"/>
      <c r="J255" s="256"/>
      <c r="K255" s="259">
        <v>33.670000000000002</v>
      </c>
      <c r="L255" s="256"/>
      <c r="M255" s="256"/>
      <c r="N255" s="256"/>
      <c r="O255" s="256"/>
      <c r="P255" s="256"/>
      <c r="Q255" s="256"/>
      <c r="R255" s="260"/>
      <c r="T255" s="261"/>
      <c r="U255" s="256"/>
      <c r="V255" s="256"/>
      <c r="W255" s="256"/>
      <c r="X255" s="256"/>
      <c r="Y255" s="256"/>
      <c r="Z255" s="256"/>
      <c r="AA255" s="256"/>
      <c r="AB255" s="256"/>
      <c r="AC255" s="256"/>
      <c r="AD255" s="262"/>
      <c r="AT255" s="263" t="s">
        <v>172</v>
      </c>
      <c r="AU255" s="263" t="s">
        <v>112</v>
      </c>
      <c r="AV255" s="12" t="s">
        <v>169</v>
      </c>
      <c r="AW255" s="12" t="s">
        <v>7</v>
      </c>
      <c r="AX255" s="12" t="s">
        <v>90</v>
      </c>
      <c r="AY255" s="263" t="s">
        <v>164</v>
      </c>
    </row>
    <row r="256" s="1" customFormat="1" ht="25.5" customHeight="1">
      <c r="B256" s="48"/>
      <c r="C256" s="225" t="s">
        <v>217</v>
      </c>
      <c r="D256" s="225" t="s">
        <v>165</v>
      </c>
      <c r="E256" s="226" t="s">
        <v>876</v>
      </c>
      <c r="F256" s="227" t="s">
        <v>877</v>
      </c>
      <c r="G256" s="227"/>
      <c r="H256" s="227"/>
      <c r="I256" s="227"/>
      <c r="J256" s="228" t="s">
        <v>789</v>
      </c>
      <c r="K256" s="229">
        <v>33.670000000000002</v>
      </c>
      <c r="L256" s="230">
        <v>0</v>
      </c>
      <c r="M256" s="230">
        <v>0</v>
      </c>
      <c r="N256" s="231"/>
      <c r="O256" s="231"/>
      <c r="P256" s="232">
        <f>ROUND(V256*K256,2)</f>
        <v>0</v>
      </c>
      <c r="Q256" s="232"/>
      <c r="R256" s="50"/>
      <c r="T256" s="233" t="s">
        <v>23</v>
      </c>
      <c r="U256" s="58" t="s">
        <v>45</v>
      </c>
      <c r="V256" s="165">
        <f>L256+M256</f>
        <v>0</v>
      </c>
      <c r="W256" s="165">
        <f>ROUND(L256*K256,2)</f>
        <v>0</v>
      </c>
      <c r="X256" s="165">
        <f>ROUND(M256*K256,2)</f>
        <v>0</v>
      </c>
      <c r="Y256" s="49"/>
      <c r="Z256" s="234">
        <f>Y256*K256</f>
        <v>0</v>
      </c>
      <c r="AA256" s="234">
        <v>0</v>
      </c>
      <c r="AB256" s="234">
        <f>AA256*K256</f>
        <v>0</v>
      </c>
      <c r="AC256" s="234">
        <v>0</v>
      </c>
      <c r="AD256" s="235">
        <f>AC256*K256</f>
        <v>0</v>
      </c>
      <c r="AR256" s="23" t="s">
        <v>169</v>
      </c>
      <c r="AT256" s="23" t="s">
        <v>165</v>
      </c>
      <c r="AU256" s="23" t="s">
        <v>112</v>
      </c>
      <c r="AY256" s="23" t="s">
        <v>164</v>
      </c>
      <c r="BE256" s="145">
        <f>IF(U256="základní",P256,0)</f>
        <v>0</v>
      </c>
      <c r="BF256" s="145">
        <f>IF(U256="snížená",P256,0)</f>
        <v>0</v>
      </c>
      <c r="BG256" s="145">
        <f>IF(U256="zákl. přenesená",P256,0)</f>
        <v>0</v>
      </c>
      <c r="BH256" s="145">
        <f>IF(U256="sníž. přenesená",P256,0)</f>
        <v>0</v>
      </c>
      <c r="BI256" s="145">
        <f>IF(U256="nulová",P256,0)</f>
        <v>0</v>
      </c>
      <c r="BJ256" s="23" t="s">
        <v>90</v>
      </c>
      <c r="BK256" s="145">
        <f>ROUND(V256*K256,2)</f>
        <v>0</v>
      </c>
      <c r="BL256" s="23" t="s">
        <v>169</v>
      </c>
      <c r="BM256" s="23" t="s">
        <v>878</v>
      </c>
    </row>
    <row r="257" s="1" customFormat="1" ht="16.5" customHeight="1">
      <c r="B257" s="48"/>
      <c r="C257" s="225" t="s">
        <v>222</v>
      </c>
      <c r="D257" s="225" t="s">
        <v>165</v>
      </c>
      <c r="E257" s="226" t="s">
        <v>879</v>
      </c>
      <c r="F257" s="227" t="s">
        <v>880</v>
      </c>
      <c r="G257" s="227"/>
      <c r="H257" s="227"/>
      <c r="I257" s="227"/>
      <c r="J257" s="228" t="s">
        <v>789</v>
      </c>
      <c r="K257" s="229">
        <v>33.670000000000002</v>
      </c>
      <c r="L257" s="230">
        <v>0</v>
      </c>
      <c r="M257" s="230">
        <v>0</v>
      </c>
      <c r="N257" s="231"/>
      <c r="O257" s="231"/>
      <c r="P257" s="232">
        <f>ROUND(V257*K257,2)</f>
        <v>0</v>
      </c>
      <c r="Q257" s="232"/>
      <c r="R257" s="50"/>
      <c r="T257" s="233" t="s">
        <v>23</v>
      </c>
      <c r="U257" s="58" t="s">
        <v>45</v>
      </c>
      <c r="V257" s="165">
        <f>L257+M257</f>
        <v>0</v>
      </c>
      <c r="W257" s="165">
        <f>ROUND(L257*K257,2)</f>
        <v>0</v>
      </c>
      <c r="X257" s="165">
        <f>ROUND(M257*K257,2)</f>
        <v>0</v>
      </c>
      <c r="Y257" s="49"/>
      <c r="Z257" s="234">
        <f>Y257*K257</f>
        <v>0</v>
      </c>
      <c r="AA257" s="234">
        <v>0</v>
      </c>
      <c r="AB257" s="234">
        <f>AA257*K257</f>
        <v>0</v>
      </c>
      <c r="AC257" s="234">
        <v>0</v>
      </c>
      <c r="AD257" s="235">
        <f>AC257*K257</f>
        <v>0</v>
      </c>
      <c r="AR257" s="23" t="s">
        <v>169</v>
      </c>
      <c r="AT257" s="23" t="s">
        <v>165</v>
      </c>
      <c r="AU257" s="23" t="s">
        <v>112</v>
      </c>
      <c r="AY257" s="23" t="s">
        <v>164</v>
      </c>
      <c r="BE257" s="145">
        <f>IF(U257="základní",P257,0)</f>
        <v>0</v>
      </c>
      <c r="BF257" s="145">
        <f>IF(U257="snížená",P257,0)</f>
        <v>0</v>
      </c>
      <c r="BG257" s="145">
        <f>IF(U257="zákl. přenesená",P257,0)</f>
        <v>0</v>
      </c>
      <c r="BH257" s="145">
        <f>IF(U257="sníž. přenesená",P257,0)</f>
        <v>0</v>
      </c>
      <c r="BI257" s="145">
        <f>IF(U257="nulová",P257,0)</f>
        <v>0</v>
      </c>
      <c r="BJ257" s="23" t="s">
        <v>90</v>
      </c>
      <c r="BK257" s="145">
        <f>ROUND(V257*K257,2)</f>
        <v>0</v>
      </c>
      <c r="BL257" s="23" t="s">
        <v>169</v>
      </c>
      <c r="BM257" s="23" t="s">
        <v>881</v>
      </c>
    </row>
    <row r="258" s="1" customFormat="1" ht="25.5" customHeight="1">
      <c r="B258" s="48"/>
      <c r="C258" s="225" t="s">
        <v>230</v>
      </c>
      <c r="D258" s="225" t="s">
        <v>165</v>
      </c>
      <c r="E258" s="226" t="s">
        <v>882</v>
      </c>
      <c r="F258" s="227" t="s">
        <v>883</v>
      </c>
      <c r="G258" s="227"/>
      <c r="H258" s="227"/>
      <c r="I258" s="227"/>
      <c r="J258" s="228" t="s">
        <v>198</v>
      </c>
      <c r="K258" s="229">
        <v>60.606000000000002</v>
      </c>
      <c r="L258" s="230">
        <v>0</v>
      </c>
      <c r="M258" s="230">
        <v>0</v>
      </c>
      <c r="N258" s="231"/>
      <c r="O258" s="231"/>
      <c r="P258" s="232">
        <f>ROUND(V258*K258,2)</f>
        <v>0</v>
      </c>
      <c r="Q258" s="232"/>
      <c r="R258" s="50"/>
      <c r="T258" s="233" t="s">
        <v>23</v>
      </c>
      <c r="U258" s="58" t="s">
        <v>45</v>
      </c>
      <c r="V258" s="165">
        <f>L258+M258</f>
        <v>0</v>
      </c>
      <c r="W258" s="165">
        <f>ROUND(L258*K258,2)</f>
        <v>0</v>
      </c>
      <c r="X258" s="165">
        <f>ROUND(M258*K258,2)</f>
        <v>0</v>
      </c>
      <c r="Y258" s="49"/>
      <c r="Z258" s="234">
        <f>Y258*K258</f>
        <v>0</v>
      </c>
      <c r="AA258" s="234">
        <v>0</v>
      </c>
      <c r="AB258" s="234">
        <f>AA258*K258</f>
        <v>0</v>
      </c>
      <c r="AC258" s="234">
        <v>0</v>
      </c>
      <c r="AD258" s="235">
        <f>AC258*K258</f>
        <v>0</v>
      </c>
      <c r="AR258" s="23" t="s">
        <v>169</v>
      </c>
      <c r="AT258" s="23" t="s">
        <v>165</v>
      </c>
      <c r="AU258" s="23" t="s">
        <v>112</v>
      </c>
      <c r="AY258" s="23" t="s">
        <v>164</v>
      </c>
      <c r="BE258" s="145">
        <f>IF(U258="základní",P258,0)</f>
        <v>0</v>
      </c>
      <c r="BF258" s="145">
        <f>IF(U258="snížená",P258,0)</f>
        <v>0</v>
      </c>
      <c r="BG258" s="145">
        <f>IF(U258="zákl. přenesená",P258,0)</f>
        <v>0</v>
      </c>
      <c r="BH258" s="145">
        <f>IF(U258="sníž. přenesená",P258,0)</f>
        <v>0</v>
      </c>
      <c r="BI258" s="145">
        <f>IF(U258="nulová",P258,0)</f>
        <v>0</v>
      </c>
      <c r="BJ258" s="23" t="s">
        <v>90</v>
      </c>
      <c r="BK258" s="145">
        <f>ROUND(V258*K258,2)</f>
        <v>0</v>
      </c>
      <c r="BL258" s="23" t="s">
        <v>169</v>
      </c>
      <c r="BM258" s="23" t="s">
        <v>884</v>
      </c>
    </row>
    <row r="259" s="11" customFormat="1" ht="16.5" customHeight="1">
      <c r="B259" s="246"/>
      <c r="C259" s="247"/>
      <c r="D259" s="247"/>
      <c r="E259" s="248" t="s">
        <v>23</v>
      </c>
      <c r="F259" s="275" t="s">
        <v>885</v>
      </c>
      <c r="G259" s="276"/>
      <c r="H259" s="276"/>
      <c r="I259" s="276"/>
      <c r="J259" s="247"/>
      <c r="K259" s="250">
        <v>60.606000000000002</v>
      </c>
      <c r="L259" s="247"/>
      <c r="M259" s="247"/>
      <c r="N259" s="247"/>
      <c r="O259" s="247"/>
      <c r="P259" s="247"/>
      <c r="Q259" s="247"/>
      <c r="R259" s="251"/>
      <c r="T259" s="252"/>
      <c r="U259" s="247"/>
      <c r="V259" s="247"/>
      <c r="W259" s="247"/>
      <c r="X259" s="247"/>
      <c r="Y259" s="247"/>
      <c r="Z259" s="247"/>
      <c r="AA259" s="247"/>
      <c r="AB259" s="247"/>
      <c r="AC259" s="247"/>
      <c r="AD259" s="253"/>
      <c r="AT259" s="254" t="s">
        <v>172</v>
      </c>
      <c r="AU259" s="254" t="s">
        <v>112</v>
      </c>
      <c r="AV259" s="11" t="s">
        <v>112</v>
      </c>
      <c r="AW259" s="11" t="s">
        <v>7</v>
      </c>
      <c r="AX259" s="11" t="s">
        <v>82</v>
      </c>
      <c r="AY259" s="254" t="s">
        <v>164</v>
      </c>
    </row>
    <row r="260" s="1" customFormat="1" ht="25.5" customHeight="1">
      <c r="B260" s="48"/>
      <c r="C260" s="225" t="s">
        <v>236</v>
      </c>
      <c r="D260" s="225" t="s">
        <v>165</v>
      </c>
      <c r="E260" s="226" t="s">
        <v>886</v>
      </c>
      <c r="F260" s="227" t="s">
        <v>887</v>
      </c>
      <c r="G260" s="227"/>
      <c r="H260" s="227"/>
      <c r="I260" s="227"/>
      <c r="J260" s="228" t="s">
        <v>789</v>
      </c>
      <c r="K260" s="229">
        <v>42.151000000000003</v>
      </c>
      <c r="L260" s="230">
        <v>0</v>
      </c>
      <c r="M260" s="230">
        <v>0</v>
      </c>
      <c r="N260" s="231"/>
      <c r="O260" s="231"/>
      <c r="P260" s="232">
        <f>ROUND(V260*K260,2)</f>
        <v>0</v>
      </c>
      <c r="Q260" s="232"/>
      <c r="R260" s="50"/>
      <c r="T260" s="233" t="s">
        <v>23</v>
      </c>
      <c r="U260" s="58" t="s">
        <v>45</v>
      </c>
      <c r="V260" s="165">
        <f>L260+M260</f>
        <v>0</v>
      </c>
      <c r="W260" s="165">
        <f>ROUND(L260*K260,2)</f>
        <v>0</v>
      </c>
      <c r="X260" s="165">
        <f>ROUND(M260*K260,2)</f>
        <v>0</v>
      </c>
      <c r="Y260" s="49"/>
      <c r="Z260" s="234">
        <f>Y260*K260</f>
        <v>0</v>
      </c>
      <c r="AA260" s="234">
        <v>0</v>
      </c>
      <c r="AB260" s="234">
        <f>AA260*K260</f>
        <v>0</v>
      </c>
      <c r="AC260" s="234">
        <v>0</v>
      </c>
      <c r="AD260" s="235">
        <f>AC260*K260</f>
        <v>0</v>
      </c>
      <c r="AR260" s="23" t="s">
        <v>169</v>
      </c>
      <c r="AT260" s="23" t="s">
        <v>165</v>
      </c>
      <c r="AU260" s="23" t="s">
        <v>112</v>
      </c>
      <c r="AY260" s="23" t="s">
        <v>164</v>
      </c>
      <c r="BE260" s="145">
        <f>IF(U260="základní",P260,0)</f>
        <v>0</v>
      </c>
      <c r="BF260" s="145">
        <f>IF(U260="snížená",P260,0)</f>
        <v>0</v>
      </c>
      <c r="BG260" s="145">
        <f>IF(U260="zákl. přenesená",P260,0)</f>
        <v>0</v>
      </c>
      <c r="BH260" s="145">
        <f>IF(U260="sníž. přenesená",P260,0)</f>
        <v>0</v>
      </c>
      <c r="BI260" s="145">
        <f>IF(U260="nulová",P260,0)</f>
        <v>0</v>
      </c>
      <c r="BJ260" s="23" t="s">
        <v>90</v>
      </c>
      <c r="BK260" s="145">
        <f>ROUND(V260*K260,2)</f>
        <v>0</v>
      </c>
      <c r="BL260" s="23" t="s">
        <v>169</v>
      </c>
      <c r="BM260" s="23" t="s">
        <v>888</v>
      </c>
    </row>
    <row r="261" s="10" customFormat="1" ht="16.5" customHeight="1">
      <c r="B261" s="236"/>
      <c r="C261" s="237"/>
      <c r="D261" s="237"/>
      <c r="E261" s="238" t="s">
        <v>23</v>
      </c>
      <c r="F261" s="239" t="s">
        <v>889</v>
      </c>
      <c r="G261" s="240"/>
      <c r="H261" s="240"/>
      <c r="I261" s="240"/>
      <c r="J261" s="237"/>
      <c r="K261" s="238" t="s">
        <v>23</v>
      </c>
      <c r="L261" s="237"/>
      <c r="M261" s="237"/>
      <c r="N261" s="237"/>
      <c r="O261" s="237"/>
      <c r="P261" s="237"/>
      <c r="Q261" s="237"/>
      <c r="R261" s="241"/>
      <c r="T261" s="242"/>
      <c r="U261" s="237"/>
      <c r="V261" s="237"/>
      <c r="W261" s="237"/>
      <c r="X261" s="237"/>
      <c r="Y261" s="237"/>
      <c r="Z261" s="237"/>
      <c r="AA261" s="237"/>
      <c r="AB261" s="237"/>
      <c r="AC261" s="237"/>
      <c r="AD261" s="243"/>
      <c r="AT261" s="244" t="s">
        <v>172</v>
      </c>
      <c r="AU261" s="244" t="s">
        <v>112</v>
      </c>
      <c r="AV261" s="10" t="s">
        <v>90</v>
      </c>
      <c r="AW261" s="10" t="s">
        <v>7</v>
      </c>
      <c r="AX261" s="10" t="s">
        <v>82</v>
      </c>
      <c r="AY261" s="244" t="s">
        <v>164</v>
      </c>
    </row>
    <row r="262" s="11" customFormat="1" ht="16.5" customHeight="1">
      <c r="B262" s="246"/>
      <c r="C262" s="247"/>
      <c r="D262" s="247"/>
      <c r="E262" s="248" t="s">
        <v>23</v>
      </c>
      <c r="F262" s="249" t="s">
        <v>890</v>
      </c>
      <c r="G262" s="247"/>
      <c r="H262" s="247"/>
      <c r="I262" s="247"/>
      <c r="J262" s="247"/>
      <c r="K262" s="250">
        <v>42.151000000000003</v>
      </c>
      <c r="L262" s="247"/>
      <c r="M262" s="247"/>
      <c r="N262" s="247"/>
      <c r="O262" s="247"/>
      <c r="P262" s="247"/>
      <c r="Q262" s="247"/>
      <c r="R262" s="251"/>
      <c r="T262" s="252"/>
      <c r="U262" s="247"/>
      <c r="V262" s="247"/>
      <c r="W262" s="247"/>
      <c r="X262" s="247"/>
      <c r="Y262" s="247"/>
      <c r="Z262" s="247"/>
      <c r="AA262" s="247"/>
      <c r="AB262" s="247"/>
      <c r="AC262" s="247"/>
      <c r="AD262" s="253"/>
      <c r="AT262" s="254" t="s">
        <v>172</v>
      </c>
      <c r="AU262" s="254" t="s">
        <v>112</v>
      </c>
      <c r="AV262" s="11" t="s">
        <v>112</v>
      </c>
      <c r="AW262" s="11" t="s">
        <v>7</v>
      </c>
      <c r="AX262" s="11" t="s">
        <v>82</v>
      </c>
      <c r="AY262" s="254" t="s">
        <v>164</v>
      </c>
    </row>
    <row r="263" s="9" customFormat="1" ht="29.88" customHeight="1">
      <c r="B263" s="211"/>
      <c r="C263" s="212"/>
      <c r="D263" s="222" t="s">
        <v>785</v>
      </c>
      <c r="E263" s="222"/>
      <c r="F263" s="222"/>
      <c r="G263" s="222"/>
      <c r="H263" s="222"/>
      <c r="I263" s="222"/>
      <c r="J263" s="222"/>
      <c r="K263" s="222"/>
      <c r="L263" s="222"/>
      <c r="M263" s="223">
        <f>BK263</f>
        <v>0</v>
      </c>
      <c r="N263" s="224"/>
      <c r="O263" s="224"/>
      <c r="P263" s="224"/>
      <c r="Q263" s="224"/>
      <c r="R263" s="214"/>
      <c r="T263" s="215"/>
      <c r="U263" s="212"/>
      <c r="V263" s="212"/>
      <c r="W263" s="216">
        <f>SUM(W264:W345)</f>
        <v>0</v>
      </c>
      <c r="X263" s="216">
        <f>SUM(X264:X345)</f>
        <v>0</v>
      </c>
      <c r="Y263" s="212"/>
      <c r="Z263" s="217">
        <f>SUM(Z264:Z345)</f>
        <v>0</v>
      </c>
      <c r="AA263" s="212"/>
      <c r="AB263" s="217">
        <f>SUM(AB264:AB345)</f>
        <v>2.7341628</v>
      </c>
      <c r="AC263" s="212"/>
      <c r="AD263" s="218">
        <f>SUM(AD264:AD345)</f>
        <v>0</v>
      </c>
      <c r="AR263" s="219" t="s">
        <v>90</v>
      </c>
      <c r="AT263" s="220" t="s">
        <v>81</v>
      </c>
      <c r="AU263" s="220" t="s">
        <v>90</v>
      </c>
      <c r="AY263" s="219" t="s">
        <v>164</v>
      </c>
      <c r="BK263" s="221">
        <f>SUM(BK264:BK345)</f>
        <v>0</v>
      </c>
    </row>
    <row r="264" s="1" customFormat="1" ht="25.5" customHeight="1">
      <c r="B264" s="48"/>
      <c r="C264" s="225" t="s">
        <v>12</v>
      </c>
      <c r="D264" s="225" t="s">
        <v>165</v>
      </c>
      <c r="E264" s="226" t="s">
        <v>891</v>
      </c>
      <c r="F264" s="227" t="s">
        <v>892</v>
      </c>
      <c r="G264" s="227"/>
      <c r="H264" s="227"/>
      <c r="I264" s="227"/>
      <c r="J264" s="228" t="s">
        <v>184</v>
      </c>
      <c r="K264" s="229">
        <v>3.3999999999999999</v>
      </c>
      <c r="L264" s="230">
        <v>0</v>
      </c>
      <c r="M264" s="230">
        <v>0</v>
      </c>
      <c r="N264" s="231"/>
      <c r="O264" s="231"/>
      <c r="P264" s="232">
        <f>ROUND(V264*K264,2)</f>
        <v>0</v>
      </c>
      <c r="Q264" s="232"/>
      <c r="R264" s="50"/>
      <c r="T264" s="233" t="s">
        <v>23</v>
      </c>
      <c r="U264" s="58" t="s">
        <v>45</v>
      </c>
      <c r="V264" s="165">
        <f>L264+M264</f>
        <v>0</v>
      </c>
      <c r="W264" s="165">
        <f>ROUND(L264*K264,2)</f>
        <v>0</v>
      </c>
      <c r="X264" s="165">
        <f>ROUND(M264*K264,2)</f>
        <v>0</v>
      </c>
      <c r="Y264" s="49"/>
      <c r="Z264" s="234">
        <f>Y264*K264</f>
        <v>0</v>
      </c>
      <c r="AA264" s="234">
        <v>0.0017799999999999999</v>
      </c>
      <c r="AB264" s="234">
        <f>AA264*K264</f>
        <v>0.0060519999999999992</v>
      </c>
      <c r="AC264" s="234">
        <v>0</v>
      </c>
      <c r="AD264" s="235">
        <f>AC264*K264</f>
        <v>0</v>
      </c>
      <c r="AR264" s="23" t="s">
        <v>169</v>
      </c>
      <c r="AT264" s="23" t="s">
        <v>165</v>
      </c>
      <c r="AU264" s="23" t="s">
        <v>112</v>
      </c>
      <c r="AY264" s="23" t="s">
        <v>164</v>
      </c>
      <c r="BE264" s="145">
        <f>IF(U264="základní",P264,0)</f>
        <v>0</v>
      </c>
      <c r="BF264" s="145">
        <f>IF(U264="snížená",P264,0)</f>
        <v>0</v>
      </c>
      <c r="BG264" s="145">
        <f>IF(U264="zákl. přenesená",P264,0)</f>
        <v>0</v>
      </c>
      <c r="BH264" s="145">
        <f>IF(U264="sníž. přenesená",P264,0)</f>
        <v>0</v>
      </c>
      <c r="BI264" s="145">
        <f>IF(U264="nulová",P264,0)</f>
        <v>0</v>
      </c>
      <c r="BJ264" s="23" t="s">
        <v>90</v>
      </c>
      <c r="BK264" s="145">
        <f>ROUND(V264*K264,2)</f>
        <v>0</v>
      </c>
      <c r="BL264" s="23" t="s">
        <v>169</v>
      </c>
      <c r="BM264" s="23" t="s">
        <v>893</v>
      </c>
    </row>
    <row r="265" s="10" customFormat="1" ht="16.5" customHeight="1">
      <c r="B265" s="236"/>
      <c r="C265" s="237"/>
      <c r="D265" s="237"/>
      <c r="E265" s="238" t="s">
        <v>23</v>
      </c>
      <c r="F265" s="239" t="s">
        <v>894</v>
      </c>
      <c r="G265" s="240"/>
      <c r="H265" s="240"/>
      <c r="I265" s="240"/>
      <c r="J265" s="237"/>
      <c r="K265" s="238" t="s">
        <v>23</v>
      </c>
      <c r="L265" s="237"/>
      <c r="M265" s="237"/>
      <c r="N265" s="237"/>
      <c r="O265" s="237"/>
      <c r="P265" s="237"/>
      <c r="Q265" s="237"/>
      <c r="R265" s="241"/>
      <c r="T265" s="242"/>
      <c r="U265" s="237"/>
      <c r="V265" s="237"/>
      <c r="W265" s="237"/>
      <c r="X265" s="237"/>
      <c r="Y265" s="237"/>
      <c r="Z265" s="237"/>
      <c r="AA265" s="237"/>
      <c r="AB265" s="237"/>
      <c r="AC265" s="237"/>
      <c r="AD265" s="243"/>
      <c r="AT265" s="244" t="s">
        <v>172</v>
      </c>
      <c r="AU265" s="244" t="s">
        <v>112</v>
      </c>
      <c r="AV265" s="10" t="s">
        <v>90</v>
      </c>
      <c r="AW265" s="10" t="s">
        <v>7</v>
      </c>
      <c r="AX265" s="10" t="s">
        <v>82</v>
      </c>
      <c r="AY265" s="244" t="s">
        <v>164</v>
      </c>
    </row>
    <row r="266" s="10" customFormat="1" ht="16.5" customHeight="1">
      <c r="B266" s="236"/>
      <c r="C266" s="237"/>
      <c r="D266" s="237"/>
      <c r="E266" s="238" t="s">
        <v>23</v>
      </c>
      <c r="F266" s="245" t="s">
        <v>895</v>
      </c>
      <c r="G266" s="237"/>
      <c r="H266" s="237"/>
      <c r="I266" s="237"/>
      <c r="J266" s="237"/>
      <c r="K266" s="238" t="s">
        <v>23</v>
      </c>
      <c r="L266" s="237"/>
      <c r="M266" s="237"/>
      <c r="N266" s="237"/>
      <c r="O266" s="237"/>
      <c r="P266" s="237"/>
      <c r="Q266" s="237"/>
      <c r="R266" s="241"/>
      <c r="T266" s="242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43"/>
      <c r="AT266" s="244" t="s">
        <v>172</v>
      </c>
      <c r="AU266" s="244" t="s">
        <v>112</v>
      </c>
      <c r="AV266" s="10" t="s">
        <v>90</v>
      </c>
      <c r="AW266" s="10" t="s">
        <v>7</v>
      </c>
      <c r="AX266" s="10" t="s">
        <v>82</v>
      </c>
      <c r="AY266" s="244" t="s">
        <v>164</v>
      </c>
    </row>
    <row r="267" s="11" customFormat="1" ht="16.5" customHeight="1">
      <c r="B267" s="246"/>
      <c r="C267" s="247"/>
      <c r="D267" s="247"/>
      <c r="E267" s="248" t="s">
        <v>23</v>
      </c>
      <c r="F267" s="249" t="s">
        <v>896</v>
      </c>
      <c r="G267" s="247"/>
      <c r="H267" s="247"/>
      <c r="I267" s="247"/>
      <c r="J267" s="247"/>
      <c r="K267" s="250">
        <v>1.8</v>
      </c>
      <c r="L267" s="247"/>
      <c r="M267" s="247"/>
      <c r="N267" s="247"/>
      <c r="O267" s="247"/>
      <c r="P267" s="247"/>
      <c r="Q267" s="247"/>
      <c r="R267" s="251"/>
      <c r="T267" s="252"/>
      <c r="U267" s="247"/>
      <c r="V267" s="247"/>
      <c r="W267" s="247"/>
      <c r="X267" s="247"/>
      <c r="Y267" s="247"/>
      <c r="Z267" s="247"/>
      <c r="AA267" s="247"/>
      <c r="AB267" s="247"/>
      <c r="AC267" s="247"/>
      <c r="AD267" s="253"/>
      <c r="AT267" s="254" t="s">
        <v>172</v>
      </c>
      <c r="AU267" s="254" t="s">
        <v>112</v>
      </c>
      <c r="AV267" s="11" t="s">
        <v>112</v>
      </c>
      <c r="AW267" s="11" t="s">
        <v>7</v>
      </c>
      <c r="AX267" s="11" t="s">
        <v>82</v>
      </c>
      <c r="AY267" s="254" t="s">
        <v>164</v>
      </c>
    </row>
    <row r="268" s="10" customFormat="1" ht="16.5" customHeight="1">
      <c r="B268" s="236"/>
      <c r="C268" s="237"/>
      <c r="D268" s="237"/>
      <c r="E268" s="238" t="s">
        <v>23</v>
      </c>
      <c r="F268" s="245" t="s">
        <v>897</v>
      </c>
      <c r="G268" s="237"/>
      <c r="H268" s="237"/>
      <c r="I268" s="237"/>
      <c r="J268" s="237"/>
      <c r="K268" s="238" t="s">
        <v>23</v>
      </c>
      <c r="L268" s="237"/>
      <c r="M268" s="237"/>
      <c r="N268" s="237"/>
      <c r="O268" s="237"/>
      <c r="P268" s="237"/>
      <c r="Q268" s="237"/>
      <c r="R268" s="241"/>
      <c r="T268" s="242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43"/>
      <c r="AT268" s="244" t="s">
        <v>172</v>
      </c>
      <c r="AU268" s="244" t="s">
        <v>112</v>
      </c>
      <c r="AV268" s="10" t="s">
        <v>90</v>
      </c>
      <c r="AW268" s="10" t="s">
        <v>7</v>
      </c>
      <c r="AX268" s="10" t="s">
        <v>82</v>
      </c>
      <c r="AY268" s="244" t="s">
        <v>164</v>
      </c>
    </row>
    <row r="269" s="11" customFormat="1" ht="16.5" customHeight="1">
      <c r="B269" s="246"/>
      <c r="C269" s="247"/>
      <c r="D269" s="247"/>
      <c r="E269" s="248" t="s">
        <v>23</v>
      </c>
      <c r="F269" s="249" t="s">
        <v>898</v>
      </c>
      <c r="G269" s="247"/>
      <c r="H269" s="247"/>
      <c r="I269" s="247"/>
      <c r="J269" s="247"/>
      <c r="K269" s="250">
        <v>1.6000000000000001</v>
      </c>
      <c r="L269" s="247"/>
      <c r="M269" s="247"/>
      <c r="N269" s="247"/>
      <c r="O269" s="247"/>
      <c r="P269" s="247"/>
      <c r="Q269" s="247"/>
      <c r="R269" s="251"/>
      <c r="T269" s="252"/>
      <c r="U269" s="247"/>
      <c r="V269" s="247"/>
      <c r="W269" s="247"/>
      <c r="X269" s="247"/>
      <c r="Y269" s="247"/>
      <c r="Z269" s="247"/>
      <c r="AA269" s="247"/>
      <c r="AB269" s="247"/>
      <c r="AC269" s="247"/>
      <c r="AD269" s="253"/>
      <c r="AT269" s="254" t="s">
        <v>172</v>
      </c>
      <c r="AU269" s="254" t="s">
        <v>112</v>
      </c>
      <c r="AV269" s="11" t="s">
        <v>112</v>
      </c>
      <c r="AW269" s="11" t="s">
        <v>7</v>
      </c>
      <c r="AX269" s="11" t="s">
        <v>82</v>
      </c>
      <c r="AY269" s="254" t="s">
        <v>164</v>
      </c>
    </row>
    <row r="270" s="12" customFormat="1" ht="16.5" customHeight="1">
      <c r="B270" s="255"/>
      <c r="C270" s="256"/>
      <c r="D270" s="256"/>
      <c r="E270" s="257" t="s">
        <v>23</v>
      </c>
      <c r="F270" s="258" t="s">
        <v>176</v>
      </c>
      <c r="G270" s="256"/>
      <c r="H270" s="256"/>
      <c r="I270" s="256"/>
      <c r="J270" s="256"/>
      <c r="K270" s="259">
        <v>3.3999999999999999</v>
      </c>
      <c r="L270" s="256"/>
      <c r="M270" s="256"/>
      <c r="N270" s="256"/>
      <c r="O270" s="256"/>
      <c r="P270" s="256"/>
      <c r="Q270" s="256"/>
      <c r="R270" s="260"/>
      <c r="T270" s="261"/>
      <c r="U270" s="256"/>
      <c r="V270" s="256"/>
      <c r="W270" s="256"/>
      <c r="X270" s="256"/>
      <c r="Y270" s="256"/>
      <c r="Z270" s="256"/>
      <c r="AA270" s="256"/>
      <c r="AB270" s="256"/>
      <c r="AC270" s="256"/>
      <c r="AD270" s="262"/>
      <c r="AT270" s="263" t="s">
        <v>172</v>
      </c>
      <c r="AU270" s="263" t="s">
        <v>112</v>
      </c>
      <c r="AV270" s="12" t="s">
        <v>169</v>
      </c>
      <c r="AW270" s="12" t="s">
        <v>7</v>
      </c>
      <c r="AX270" s="12" t="s">
        <v>90</v>
      </c>
      <c r="AY270" s="263" t="s">
        <v>164</v>
      </c>
    </row>
    <row r="271" s="1" customFormat="1" ht="25.5" customHeight="1">
      <c r="B271" s="48"/>
      <c r="C271" s="225" t="s">
        <v>220</v>
      </c>
      <c r="D271" s="225" t="s">
        <v>165</v>
      </c>
      <c r="E271" s="226" t="s">
        <v>899</v>
      </c>
      <c r="F271" s="227" t="s">
        <v>900</v>
      </c>
      <c r="G271" s="227"/>
      <c r="H271" s="227"/>
      <c r="I271" s="227"/>
      <c r="J271" s="228" t="s">
        <v>184</v>
      </c>
      <c r="K271" s="229">
        <v>57.009999999999998</v>
      </c>
      <c r="L271" s="230">
        <v>0</v>
      </c>
      <c r="M271" s="230">
        <v>0</v>
      </c>
      <c r="N271" s="231"/>
      <c r="O271" s="231"/>
      <c r="P271" s="232">
        <f>ROUND(V271*K271,2)</f>
        <v>0</v>
      </c>
      <c r="Q271" s="232"/>
      <c r="R271" s="50"/>
      <c r="T271" s="233" t="s">
        <v>23</v>
      </c>
      <c r="U271" s="58" t="s">
        <v>45</v>
      </c>
      <c r="V271" s="165">
        <f>L271+M271</f>
        <v>0</v>
      </c>
      <c r="W271" s="165">
        <f>ROUND(L271*K271,2)</f>
        <v>0</v>
      </c>
      <c r="X271" s="165">
        <f>ROUND(M271*K271,2)</f>
        <v>0</v>
      </c>
      <c r="Y271" s="49"/>
      <c r="Z271" s="234">
        <f>Y271*K271</f>
        <v>0</v>
      </c>
      <c r="AA271" s="234">
        <v>0.0026800000000000001</v>
      </c>
      <c r="AB271" s="234">
        <f>AA271*K271</f>
        <v>0.1527868</v>
      </c>
      <c r="AC271" s="234">
        <v>0</v>
      </c>
      <c r="AD271" s="235">
        <f>AC271*K271</f>
        <v>0</v>
      </c>
      <c r="AR271" s="23" t="s">
        <v>169</v>
      </c>
      <c r="AT271" s="23" t="s">
        <v>165</v>
      </c>
      <c r="AU271" s="23" t="s">
        <v>112</v>
      </c>
      <c r="AY271" s="23" t="s">
        <v>164</v>
      </c>
      <c r="BE271" s="145">
        <f>IF(U271="základní",P271,0)</f>
        <v>0</v>
      </c>
      <c r="BF271" s="145">
        <f>IF(U271="snížená",P271,0)</f>
        <v>0</v>
      </c>
      <c r="BG271" s="145">
        <f>IF(U271="zákl. přenesená",P271,0)</f>
        <v>0</v>
      </c>
      <c r="BH271" s="145">
        <f>IF(U271="sníž. přenesená",P271,0)</f>
        <v>0</v>
      </c>
      <c r="BI271" s="145">
        <f>IF(U271="nulová",P271,0)</f>
        <v>0</v>
      </c>
      <c r="BJ271" s="23" t="s">
        <v>90</v>
      </c>
      <c r="BK271" s="145">
        <f>ROUND(V271*K271,2)</f>
        <v>0</v>
      </c>
      <c r="BL271" s="23" t="s">
        <v>169</v>
      </c>
      <c r="BM271" s="23" t="s">
        <v>901</v>
      </c>
    </row>
    <row r="272" s="10" customFormat="1" ht="16.5" customHeight="1">
      <c r="B272" s="236"/>
      <c r="C272" s="237"/>
      <c r="D272" s="237"/>
      <c r="E272" s="238" t="s">
        <v>23</v>
      </c>
      <c r="F272" s="239" t="s">
        <v>902</v>
      </c>
      <c r="G272" s="240"/>
      <c r="H272" s="240"/>
      <c r="I272" s="240"/>
      <c r="J272" s="237"/>
      <c r="K272" s="238" t="s">
        <v>23</v>
      </c>
      <c r="L272" s="237"/>
      <c r="M272" s="237"/>
      <c r="N272" s="237"/>
      <c r="O272" s="237"/>
      <c r="P272" s="237"/>
      <c r="Q272" s="237"/>
      <c r="R272" s="241"/>
      <c r="T272" s="242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43"/>
      <c r="AT272" s="244" t="s">
        <v>172</v>
      </c>
      <c r="AU272" s="244" t="s">
        <v>112</v>
      </c>
      <c r="AV272" s="10" t="s">
        <v>90</v>
      </c>
      <c r="AW272" s="10" t="s">
        <v>7</v>
      </c>
      <c r="AX272" s="10" t="s">
        <v>82</v>
      </c>
      <c r="AY272" s="244" t="s">
        <v>164</v>
      </c>
    </row>
    <row r="273" s="10" customFormat="1" ht="16.5" customHeight="1">
      <c r="B273" s="236"/>
      <c r="C273" s="237"/>
      <c r="D273" s="237"/>
      <c r="E273" s="238" t="s">
        <v>23</v>
      </c>
      <c r="F273" s="245" t="s">
        <v>903</v>
      </c>
      <c r="G273" s="237"/>
      <c r="H273" s="237"/>
      <c r="I273" s="237"/>
      <c r="J273" s="237"/>
      <c r="K273" s="238" t="s">
        <v>23</v>
      </c>
      <c r="L273" s="237"/>
      <c r="M273" s="237"/>
      <c r="N273" s="237"/>
      <c r="O273" s="237"/>
      <c r="P273" s="237"/>
      <c r="Q273" s="237"/>
      <c r="R273" s="241"/>
      <c r="T273" s="242"/>
      <c r="U273" s="237"/>
      <c r="V273" s="237"/>
      <c r="W273" s="237"/>
      <c r="X273" s="237"/>
      <c r="Y273" s="237"/>
      <c r="Z273" s="237"/>
      <c r="AA273" s="237"/>
      <c r="AB273" s="237"/>
      <c r="AC273" s="237"/>
      <c r="AD273" s="243"/>
      <c r="AT273" s="244" t="s">
        <v>172</v>
      </c>
      <c r="AU273" s="244" t="s">
        <v>112</v>
      </c>
      <c r="AV273" s="10" t="s">
        <v>90</v>
      </c>
      <c r="AW273" s="10" t="s">
        <v>7</v>
      </c>
      <c r="AX273" s="10" t="s">
        <v>82</v>
      </c>
      <c r="AY273" s="244" t="s">
        <v>164</v>
      </c>
    </row>
    <row r="274" s="11" customFormat="1" ht="16.5" customHeight="1">
      <c r="B274" s="246"/>
      <c r="C274" s="247"/>
      <c r="D274" s="247"/>
      <c r="E274" s="248" t="s">
        <v>23</v>
      </c>
      <c r="F274" s="249" t="s">
        <v>904</v>
      </c>
      <c r="G274" s="247"/>
      <c r="H274" s="247"/>
      <c r="I274" s="247"/>
      <c r="J274" s="247"/>
      <c r="K274" s="250">
        <v>1.25</v>
      </c>
      <c r="L274" s="247"/>
      <c r="M274" s="247"/>
      <c r="N274" s="247"/>
      <c r="O274" s="247"/>
      <c r="P274" s="247"/>
      <c r="Q274" s="247"/>
      <c r="R274" s="251"/>
      <c r="T274" s="252"/>
      <c r="U274" s="247"/>
      <c r="V274" s="247"/>
      <c r="W274" s="247"/>
      <c r="X274" s="247"/>
      <c r="Y274" s="247"/>
      <c r="Z274" s="247"/>
      <c r="AA274" s="247"/>
      <c r="AB274" s="247"/>
      <c r="AC274" s="247"/>
      <c r="AD274" s="253"/>
      <c r="AT274" s="254" t="s">
        <v>172</v>
      </c>
      <c r="AU274" s="254" t="s">
        <v>112</v>
      </c>
      <c r="AV274" s="11" t="s">
        <v>112</v>
      </c>
      <c r="AW274" s="11" t="s">
        <v>7</v>
      </c>
      <c r="AX274" s="11" t="s">
        <v>82</v>
      </c>
      <c r="AY274" s="254" t="s">
        <v>164</v>
      </c>
    </row>
    <row r="275" s="10" customFormat="1" ht="16.5" customHeight="1">
      <c r="B275" s="236"/>
      <c r="C275" s="237"/>
      <c r="D275" s="237"/>
      <c r="E275" s="238" t="s">
        <v>23</v>
      </c>
      <c r="F275" s="245" t="s">
        <v>905</v>
      </c>
      <c r="G275" s="237"/>
      <c r="H275" s="237"/>
      <c r="I275" s="237"/>
      <c r="J275" s="237"/>
      <c r="K275" s="238" t="s">
        <v>23</v>
      </c>
      <c r="L275" s="237"/>
      <c r="M275" s="237"/>
      <c r="N275" s="237"/>
      <c r="O275" s="237"/>
      <c r="P275" s="237"/>
      <c r="Q275" s="237"/>
      <c r="R275" s="241"/>
      <c r="T275" s="242"/>
      <c r="U275" s="237"/>
      <c r="V275" s="237"/>
      <c r="W275" s="237"/>
      <c r="X275" s="237"/>
      <c r="Y275" s="237"/>
      <c r="Z275" s="237"/>
      <c r="AA275" s="237"/>
      <c r="AB275" s="237"/>
      <c r="AC275" s="237"/>
      <c r="AD275" s="243"/>
      <c r="AT275" s="244" t="s">
        <v>172</v>
      </c>
      <c r="AU275" s="244" t="s">
        <v>112</v>
      </c>
      <c r="AV275" s="10" t="s">
        <v>90</v>
      </c>
      <c r="AW275" s="10" t="s">
        <v>7</v>
      </c>
      <c r="AX275" s="10" t="s">
        <v>82</v>
      </c>
      <c r="AY275" s="244" t="s">
        <v>164</v>
      </c>
    </row>
    <row r="276" s="11" customFormat="1" ht="16.5" customHeight="1">
      <c r="B276" s="246"/>
      <c r="C276" s="247"/>
      <c r="D276" s="247"/>
      <c r="E276" s="248" t="s">
        <v>23</v>
      </c>
      <c r="F276" s="249" t="s">
        <v>906</v>
      </c>
      <c r="G276" s="247"/>
      <c r="H276" s="247"/>
      <c r="I276" s="247"/>
      <c r="J276" s="247"/>
      <c r="K276" s="250">
        <v>0.75</v>
      </c>
      <c r="L276" s="247"/>
      <c r="M276" s="247"/>
      <c r="N276" s="247"/>
      <c r="O276" s="247"/>
      <c r="P276" s="247"/>
      <c r="Q276" s="247"/>
      <c r="R276" s="251"/>
      <c r="T276" s="252"/>
      <c r="U276" s="247"/>
      <c r="V276" s="247"/>
      <c r="W276" s="247"/>
      <c r="X276" s="247"/>
      <c r="Y276" s="247"/>
      <c r="Z276" s="247"/>
      <c r="AA276" s="247"/>
      <c r="AB276" s="247"/>
      <c r="AC276" s="247"/>
      <c r="AD276" s="253"/>
      <c r="AT276" s="254" t="s">
        <v>172</v>
      </c>
      <c r="AU276" s="254" t="s">
        <v>112</v>
      </c>
      <c r="AV276" s="11" t="s">
        <v>112</v>
      </c>
      <c r="AW276" s="11" t="s">
        <v>7</v>
      </c>
      <c r="AX276" s="11" t="s">
        <v>82</v>
      </c>
      <c r="AY276" s="254" t="s">
        <v>164</v>
      </c>
    </row>
    <row r="277" s="10" customFormat="1" ht="16.5" customHeight="1">
      <c r="B277" s="236"/>
      <c r="C277" s="237"/>
      <c r="D277" s="237"/>
      <c r="E277" s="238" t="s">
        <v>23</v>
      </c>
      <c r="F277" s="245" t="s">
        <v>907</v>
      </c>
      <c r="G277" s="237"/>
      <c r="H277" s="237"/>
      <c r="I277" s="237"/>
      <c r="J277" s="237"/>
      <c r="K277" s="238" t="s">
        <v>23</v>
      </c>
      <c r="L277" s="237"/>
      <c r="M277" s="237"/>
      <c r="N277" s="237"/>
      <c r="O277" s="237"/>
      <c r="P277" s="237"/>
      <c r="Q277" s="237"/>
      <c r="R277" s="241"/>
      <c r="T277" s="242"/>
      <c r="U277" s="237"/>
      <c r="V277" s="237"/>
      <c r="W277" s="237"/>
      <c r="X277" s="237"/>
      <c r="Y277" s="237"/>
      <c r="Z277" s="237"/>
      <c r="AA277" s="237"/>
      <c r="AB277" s="237"/>
      <c r="AC277" s="237"/>
      <c r="AD277" s="243"/>
      <c r="AT277" s="244" t="s">
        <v>172</v>
      </c>
      <c r="AU277" s="244" t="s">
        <v>112</v>
      </c>
      <c r="AV277" s="10" t="s">
        <v>90</v>
      </c>
      <c r="AW277" s="10" t="s">
        <v>7</v>
      </c>
      <c r="AX277" s="10" t="s">
        <v>82</v>
      </c>
      <c r="AY277" s="244" t="s">
        <v>164</v>
      </c>
    </row>
    <row r="278" s="11" customFormat="1" ht="16.5" customHeight="1">
      <c r="B278" s="246"/>
      <c r="C278" s="247"/>
      <c r="D278" s="247"/>
      <c r="E278" s="248" t="s">
        <v>23</v>
      </c>
      <c r="F278" s="249" t="s">
        <v>908</v>
      </c>
      <c r="G278" s="247"/>
      <c r="H278" s="247"/>
      <c r="I278" s="247"/>
      <c r="J278" s="247"/>
      <c r="K278" s="250">
        <v>4.5999999999999996</v>
      </c>
      <c r="L278" s="247"/>
      <c r="M278" s="247"/>
      <c r="N278" s="247"/>
      <c r="O278" s="247"/>
      <c r="P278" s="247"/>
      <c r="Q278" s="247"/>
      <c r="R278" s="251"/>
      <c r="T278" s="252"/>
      <c r="U278" s="247"/>
      <c r="V278" s="247"/>
      <c r="W278" s="247"/>
      <c r="X278" s="247"/>
      <c r="Y278" s="247"/>
      <c r="Z278" s="247"/>
      <c r="AA278" s="247"/>
      <c r="AB278" s="247"/>
      <c r="AC278" s="247"/>
      <c r="AD278" s="253"/>
      <c r="AT278" s="254" t="s">
        <v>172</v>
      </c>
      <c r="AU278" s="254" t="s">
        <v>112</v>
      </c>
      <c r="AV278" s="11" t="s">
        <v>112</v>
      </c>
      <c r="AW278" s="11" t="s">
        <v>7</v>
      </c>
      <c r="AX278" s="11" t="s">
        <v>82</v>
      </c>
      <c r="AY278" s="254" t="s">
        <v>164</v>
      </c>
    </row>
    <row r="279" s="10" customFormat="1" ht="16.5" customHeight="1">
      <c r="B279" s="236"/>
      <c r="C279" s="237"/>
      <c r="D279" s="237"/>
      <c r="E279" s="238" t="s">
        <v>23</v>
      </c>
      <c r="F279" s="245" t="s">
        <v>909</v>
      </c>
      <c r="G279" s="237"/>
      <c r="H279" s="237"/>
      <c r="I279" s="237"/>
      <c r="J279" s="237"/>
      <c r="K279" s="238" t="s">
        <v>23</v>
      </c>
      <c r="L279" s="237"/>
      <c r="M279" s="237"/>
      <c r="N279" s="237"/>
      <c r="O279" s="237"/>
      <c r="P279" s="237"/>
      <c r="Q279" s="237"/>
      <c r="R279" s="241"/>
      <c r="T279" s="242"/>
      <c r="U279" s="237"/>
      <c r="V279" s="237"/>
      <c r="W279" s="237"/>
      <c r="X279" s="237"/>
      <c r="Y279" s="237"/>
      <c r="Z279" s="237"/>
      <c r="AA279" s="237"/>
      <c r="AB279" s="237"/>
      <c r="AC279" s="237"/>
      <c r="AD279" s="243"/>
      <c r="AT279" s="244" t="s">
        <v>172</v>
      </c>
      <c r="AU279" s="244" t="s">
        <v>112</v>
      </c>
      <c r="AV279" s="10" t="s">
        <v>90</v>
      </c>
      <c r="AW279" s="10" t="s">
        <v>7</v>
      </c>
      <c r="AX279" s="10" t="s">
        <v>82</v>
      </c>
      <c r="AY279" s="244" t="s">
        <v>164</v>
      </c>
    </row>
    <row r="280" s="11" customFormat="1" ht="16.5" customHeight="1">
      <c r="B280" s="246"/>
      <c r="C280" s="247"/>
      <c r="D280" s="247"/>
      <c r="E280" s="248" t="s">
        <v>23</v>
      </c>
      <c r="F280" s="249" t="s">
        <v>910</v>
      </c>
      <c r="G280" s="247"/>
      <c r="H280" s="247"/>
      <c r="I280" s="247"/>
      <c r="J280" s="247"/>
      <c r="K280" s="250">
        <v>6.5</v>
      </c>
      <c r="L280" s="247"/>
      <c r="M280" s="247"/>
      <c r="N280" s="247"/>
      <c r="O280" s="247"/>
      <c r="P280" s="247"/>
      <c r="Q280" s="247"/>
      <c r="R280" s="251"/>
      <c r="T280" s="252"/>
      <c r="U280" s="247"/>
      <c r="V280" s="247"/>
      <c r="W280" s="247"/>
      <c r="X280" s="247"/>
      <c r="Y280" s="247"/>
      <c r="Z280" s="247"/>
      <c r="AA280" s="247"/>
      <c r="AB280" s="247"/>
      <c r="AC280" s="247"/>
      <c r="AD280" s="253"/>
      <c r="AT280" s="254" t="s">
        <v>172</v>
      </c>
      <c r="AU280" s="254" t="s">
        <v>112</v>
      </c>
      <c r="AV280" s="11" t="s">
        <v>112</v>
      </c>
      <c r="AW280" s="11" t="s">
        <v>7</v>
      </c>
      <c r="AX280" s="11" t="s">
        <v>82</v>
      </c>
      <c r="AY280" s="254" t="s">
        <v>164</v>
      </c>
    </row>
    <row r="281" s="10" customFormat="1" ht="16.5" customHeight="1">
      <c r="B281" s="236"/>
      <c r="C281" s="237"/>
      <c r="D281" s="237"/>
      <c r="E281" s="238" t="s">
        <v>23</v>
      </c>
      <c r="F281" s="245" t="s">
        <v>911</v>
      </c>
      <c r="G281" s="237"/>
      <c r="H281" s="237"/>
      <c r="I281" s="237"/>
      <c r="J281" s="237"/>
      <c r="K281" s="238" t="s">
        <v>23</v>
      </c>
      <c r="L281" s="237"/>
      <c r="M281" s="237"/>
      <c r="N281" s="237"/>
      <c r="O281" s="237"/>
      <c r="P281" s="237"/>
      <c r="Q281" s="237"/>
      <c r="R281" s="241"/>
      <c r="T281" s="242"/>
      <c r="U281" s="237"/>
      <c r="V281" s="237"/>
      <c r="W281" s="237"/>
      <c r="X281" s="237"/>
      <c r="Y281" s="237"/>
      <c r="Z281" s="237"/>
      <c r="AA281" s="237"/>
      <c r="AB281" s="237"/>
      <c r="AC281" s="237"/>
      <c r="AD281" s="243"/>
      <c r="AT281" s="244" t="s">
        <v>172</v>
      </c>
      <c r="AU281" s="244" t="s">
        <v>112</v>
      </c>
      <c r="AV281" s="10" t="s">
        <v>90</v>
      </c>
      <c r="AW281" s="10" t="s">
        <v>7</v>
      </c>
      <c r="AX281" s="10" t="s">
        <v>82</v>
      </c>
      <c r="AY281" s="244" t="s">
        <v>164</v>
      </c>
    </row>
    <row r="282" s="11" customFormat="1" ht="16.5" customHeight="1">
      <c r="B282" s="246"/>
      <c r="C282" s="247"/>
      <c r="D282" s="247"/>
      <c r="E282" s="248" t="s">
        <v>23</v>
      </c>
      <c r="F282" s="249" t="s">
        <v>912</v>
      </c>
      <c r="G282" s="247"/>
      <c r="H282" s="247"/>
      <c r="I282" s="247"/>
      <c r="J282" s="247"/>
      <c r="K282" s="250">
        <v>2.5</v>
      </c>
      <c r="L282" s="247"/>
      <c r="M282" s="247"/>
      <c r="N282" s="247"/>
      <c r="O282" s="247"/>
      <c r="P282" s="247"/>
      <c r="Q282" s="247"/>
      <c r="R282" s="251"/>
      <c r="T282" s="252"/>
      <c r="U282" s="247"/>
      <c r="V282" s="247"/>
      <c r="W282" s="247"/>
      <c r="X282" s="247"/>
      <c r="Y282" s="247"/>
      <c r="Z282" s="247"/>
      <c r="AA282" s="247"/>
      <c r="AB282" s="247"/>
      <c r="AC282" s="247"/>
      <c r="AD282" s="253"/>
      <c r="AT282" s="254" t="s">
        <v>172</v>
      </c>
      <c r="AU282" s="254" t="s">
        <v>112</v>
      </c>
      <c r="AV282" s="11" t="s">
        <v>112</v>
      </c>
      <c r="AW282" s="11" t="s">
        <v>7</v>
      </c>
      <c r="AX282" s="11" t="s">
        <v>82</v>
      </c>
      <c r="AY282" s="254" t="s">
        <v>164</v>
      </c>
    </row>
    <row r="283" s="10" customFormat="1" ht="16.5" customHeight="1">
      <c r="B283" s="236"/>
      <c r="C283" s="237"/>
      <c r="D283" s="237"/>
      <c r="E283" s="238" t="s">
        <v>23</v>
      </c>
      <c r="F283" s="245" t="s">
        <v>894</v>
      </c>
      <c r="G283" s="237"/>
      <c r="H283" s="237"/>
      <c r="I283" s="237"/>
      <c r="J283" s="237"/>
      <c r="K283" s="238" t="s">
        <v>23</v>
      </c>
      <c r="L283" s="237"/>
      <c r="M283" s="237"/>
      <c r="N283" s="237"/>
      <c r="O283" s="237"/>
      <c r="P283" s="237"/>
      <c r="Q283" s="237"/>
      <c r="R283" s="241"/>
      <c r="T283" s="242"/>
      <c r="U283" s="237"/>
      <c r="V283" s="237"/>
      <c r="W283" s="237"/>
      <c r="X283" s="237"/>
      <c r="Y283" s="237"/>
      <c r="Z283" s="237"/>
      <c r="AA283" s="237"/>
      <c r="AB283" s="237"/>
      <c r="AC283" s="237"/>
      <c r="AD283" s="243"/>
      <c r="AT283" s="244" t="s">
        <v>172</v>
      </c>
      <c r="AU283" s="244" t="s">
        <v>112</v>
      </c>
      <c r="AV283" s="10" t="s">
        <v>90</v>
      </c>
      <c r="AW283" s="10" t="s">
        <v>7</v>
      </c>
      <c r="AX283" s="10" t="s">
        <v>82</v>
      </c>
      <c r="AY283" s="244" t="s">
        <v>164</v>
      </c>
    </row>
    <row r="284" s="10" customFormat="1" ht="16.5" customHeight="1">
      <c r="B284" s="236"/>
      <c r="C284" s="237"/>
      <c r="D284" s="237"/>
      <c r="E284" s="238" t="s">
        <v>23</v>
      </c>
      <c r="F284" s="245" t="s">
        <v>913</v>
      </c>
      <c r="G284" s="237"/>
      <c r="H284" s="237"/>
      <c r="I284" s="237"/>
      <c r="J284" s="237"/>
      <c r="K284" s="238" t="s">
        <v>23</v>
      </c>
      <c r="L284" s="237"/>
      <c r="M284" s="237"/>
      <c r="N284" s="237"/>
      <c r="O284" s="237"/>
      <c r="P284" s="237"/>
      <c r="Q284" s="237"/>
      <c r="R284" s="241"/>
      <c r="T284" s="242"/>
      <c r="U284" s="237"/>
      <c r="V284" s="237"/>
      <c r="W284" s="237"/>
      <c r="X284" s="237"/>
      <c r="Y284" s="237"/>
      <c r="Z284" s="237"/>
      <c r="AA284" s="237"/>
      <c r="AB284" s="237"/>
      <c r="AC284" s="237"/>
      <c r="AD284" s="243"/>
      <c r="AT284" s="244" t="s">
        <v>172</v>
      </c>
      <c r="AU284" s="244" t="s">
        <v>112</v>
      </c>
      <c r="AV284" s="10" t="s">
        <v>90</v>
      </c>
      <c r="AW284" s="10" t="s">
        <v>7</v>
      </c>
      <c r="AX284" s="10" t="s">
        <v>82</v>
      </c>
      <c r="AY284" s="244" t="s">
        <v>164</v>
      </c>
    </row>
    <row r="285" s="11" customFormat="1" ht="16.5" customHeight="1">
      <c r="B285" s="246"/>
      <c r="C285" s="247"/>
      <c r="D285" s="247"/>
      <c r="E285" s="248" t="s">
        <v>23</v>
      </c>
      <c r="F285" s="249" t="s">
        <v>914</v>
      </c>
      <c r="G285" s="247"/>
      <c r="H285" s="247"/>
      <c r="I285" s="247"/>
      <c r="J285" s="247"/>
      <c r="K285" s="250">
        <v>19</v>
      </c>
      <c r="L285" s="247"/>
      <c r="M285" s="247"/>
      <c r="N285" s="247"/>
      <c r="O285" s="247"/>
      <c r="P285" s="247"/>
      <c r="Q285" s="247"/>
      <c r="R285" s="251"/>
      <c r="T285" s="252"/>
      <c r="U285" s="247"/>
      <c r="V285" s="247"/>
      <c r="W285" s="247"/>
      <c r="X285" s="247"/>
      <c r="Y285" s="247"/>
      <c r="Z285" s="247"/>
      <c r="AA285" s="247"/>
      <c r="AB285" s="247"/>
      <c r="AC285" s="247"/>
      <c r="AD285" s="253"/>
      <c r="AT285" s="254" t="s">
        <v>172</v>
      </c>
      <c r="AU285" s="254" t="s">
        <v>112</v>
      </c>
      <c r="AV285" s="11" t="s">
        <v>112</v>
      </c>
      <c r="AW285" s="11" t="s">
        <v>7</v>
      </c>
      <c r="AX285" s="11" t="s">
        <v>82</v>
      </c>
      <c r="AY285" s="254" t="s">
        <v>164</v>
      </c>
    </row>
    <row r="286" s="10" customFormat="1" ht="16.5" customHeight="1">
      <c r="B286" s="236"/>
      <c r="C286" s="237"/>
      <c r="D286" s="237"/>
      <c r="E286" s="238" t="s">
        <v>23</v>
      </c>
      <c r="F286" s="245" t="s">
        <v>915</v>
      </c>
      <c r="G286" s="237"/>
      <c r="H286" s="237"/>
      <c r="I286" s="237"/>
      <c r="J286" s="237"/>
      <c r="K286" s="238" t="s">
        <v>23</v>
      </c>
      <c r="L286" s="237"/>
      <c r="M286" s="237"/>
      <c r="N286" s="237"/>
      <c r="O286" s="237"/>
      <c r="P286" s="237"/>
      <c r="Q286" s="237"/>
      <c r="R286" s="241"/>
      <c r="T286" s="242"/>
      <c r="U286" s="237"/>
      <c r="V286" s="237"/>
      <c r="W286" s="237"/>
      <c r="X286" s="237"/>
      <c r="Y286" s="237"/>
      <c r="Z286" s="237"/>
      <c r="AA286" s="237"/>
      <c r="AB286" s="237"/>
      <c r="AC286" s="237"/>
      <c r="AD286" s="243"/>
      <c r="AT286" s="244" t="s">
        <v>172</v>
      </c>
      <c r="AU286" s="244" t="s">
        <v>112</v>
      </c>
      <c r="AV286" s="10" t="s">
        <v>90</v>
      </c>
      <c r="AW286" s="10" t="s">
        <v>7</v>
      </c>
      <c r="AX286" s="10" t="s">
        <v>82</v>
      </c>
      <c r="AY286" s="244" t="s">
        <v>164</v>
      </c>
    </row>
    <row r="287" s="10" customFormat="1" ht="16.5" customHeight="1">
      <c r="B287" s="236"/>
      <c r="C287" s="237"/>
      <c r="D287" s="237"/>
      <c r="E287" s="238" t="s">
        <v>23</v>
      </c>
      <c r="F287" s="245" t="s">
        <v>916</v>
      </c>
      <c r="G287" s="237"/>
      <c r="H287" s="237"/>
      <c r="I287" s="237"/>
      <c r="J287" s="237"/>
      <c r="K287" s="238" t="s">
        <v>23</v>
      </c>
      <c r="L287" s="237"/>
      <c r="M287" s="237"/>
      <c r="N287" s="237"/>
      <c r="O287" s="237"/>
      <c r="P287" s="237"/>
      <c r="Q287" s="237"/>
      <c r="R287" s="241"/>
      <c r="T287" s="242"/>
      <c r="U287" s="237"/>
      <c r="V287" s="237"/>
      <c r="W287" s="237"/>
      <c r="X287" s="237"/>
      <c r="Y287" s="237"/>
      <c r="Z287" s="237"/>
      <c r="AA287" s="237"/>
      <c r="AB287" s="237"/>
      <c r="AC287" s="237"/>
      <c r="AD287" s="243"/>
      <c r="AT287" s="244" t="s">
        <v>172</v>
      </c>
      <c r="AU287" s="244" t="s">
        <v>112</v>
      </c>
      <c r="AV287" s="10" t="s">
        <v>90</v>
      </c>
      <c r="AW287" s="10" t="s">
        <v>7</v>
      </c>
      <c r="AX287" s="10" t="s">
        <v>82</v>
      </c>
      <c r="AY287" s="244" t="s">
        <v>164</v>
      </c>
    </row>
    <row r="288" s="10" customFormat="1" ht="16.5" customHeight="1">
      <c r="B288" s="236"/>
      <c r="C288" s="237"/>
      <c r="D288" s="237"/>
      <c r="E288" s="238" t="s">
        <v>23</v>
      </c>
      <c r="F288" s="245" t="s">
        <v>917</v>
      </c>
      <c r="G288" s="237"/>
      <c r="H288" s="237"/>
      <c r="I288" s="237"/>
      <c r="J288" s="237"/>
      <c r="K288" s="238" t="s">
        <v>23</v>
      </c>
      <c r="L288" s="237"/>
      <c r="M288" s="237"/>
      <c r="N288" s="237"/>
      <c r="O288" s="237"/>
      <c r="P288" s="237"/>
      <c r="Q288" s="237"/>
      <c r="R288" s="241"/>
      <c r="T288" s="242"/>
      <c r="U288" s="237"/>
      <c r="V288" s="237"/>
      <c r="W288" s="237"/>
      <c r="X288" s="237"/>
      <c r="Y288" s="237"/>
      <c r="Z288" s="237"/>
      <c r="AA288" s="237"/>
      <c r="AB288" s="237"/>
      <c r="AC288" s="237"/>
      <c r="AD288" s="243"/>
      <c r="AT288" s="244" t="s">
        <v>172</v>
      </c>
      <c r="AU288" s="244" t="s">
        <v>112</v>
      </c>
      <c r="AV288" s="10" t="s">
        <v>90</v>
      </c>
      <c r="AW288" s="10" t="s">
        <v>7</v>
      </c>
      <c r="AX288" s="10" t="s">
        <v>82</v>
      </c>
      <c r="AY288" s="244" t="s">
        <v>164</v>
      </c>
    </row>
    <row r="289" s="11" customFormat="1" ht="16.5" customHeight="1">
      <c r="B289" s="246"/>
      <c r="C289" s="247"/>
      <c r="D289" s="247"/>
      <c r="E289" s="248" t="s">
        <v>23</v>
      </c>
      <c r="F289" s="249" t="s">
        <v>918</v>
      </c>
      <c r="G289" s="247"/>
      <c r="H289" s="247"/>
      <c r="I289" s="247"/>
      <c r="J289" s="247"/>
      <c r="K289" s="250">
        <v>1.45</v>
      </c>
      <c r="L289" s="247"/>
      <c r="M289" s="247"/>
      <c r="N289" s="247"/>
      <c r="O289" s="247"/>
      <c r="P289" s="247"/>
      <c r="Q289" s="247"/>
      <c r="R289" s="251"/>
      <c r="T289" s="252"/>
      <c r="U289" s="247"/>
      <c r="V289" s="247"/>
      <c r="W289" s="247"/>
      <c r="X289" s="247"/>
      <c r="Y289" s="247"/>
      <c r="Z289" s="247"/>
      <c r="AA289" s="247"/>
      <c r="AB289" s="247"/>
      <c r="AC289" s="247"/>
      <c r="AD289" s="253"/>
      <c r="AT289" s="254" t="s">
        <v>172</v>
      </c>
      <c r="AU289" s="254" t="s">
        <v>112</v>
      </c>
      <c r="AV289" s="11" t="s">
        <v>112</v>
      </c>
      <c r="AW289" s="11" t="s">
        <v>7</v>
      </c>
      <c r="AX289" s="11" t="s">
        <v>82</v>
      </c>
      <c r="AY289" s="254" t="s">
        <v>164</v>
      </c>
    </row>
    <row r="290" s="10" customFormat="1" ht="16.5" customHeight="1">
      <c r="B290" s="236"/>
      <c r="C290" s="237"/>
      <c r="D290" s="237"/>
      <c r="E290" s="238" t="s">
        <v>23</v>
      </c>
      <c r="F290" s="245" t="s">
        <v>919</v>
      </c>
      <c r="G290" s="237"/>
      <c r="H290" s="237"/>
      <c r="I290" s="237"/>
      <c r="J290" s="237"/>
      <c r="K290" s="238" t="s">
        <v>23</v>
      </c>
      <c r="L290" s="237"/>
      <c r="M290" s="237"/>
      <c r="N290" s="237"/>
      <c r="O290" s="237"/>
      <c r="P290" s="237"/>
      <c r="Q290" s="237"/>
      <c r="R290" s="241"/>
      <c r="T290" s="242"/>
      <c r="U290" s="237"/>
      <c r="V290" s="237"/>
      <c r="W290" s="237"/>
      <c r="X290" s="237"/>
      <c r="Y290" s="237"/>
      <c r="Z290" s="237"/>
      <c r="AA290" s="237"/>
      <c r="AB290" s="237"/>
      <c r="AC290" s="237"/>
      <c r="AD290" s="243"/>
      <c r="AT290" s="244" t="s">
        <v>172</v>
      </c>
      <c r="AU290" s="244" t="s">
        <v>112</v>
      </c>
      <c r="AV290" s="10" t="s">
        <v>90</v>
      </c>
      <c r="AW290" s="10" t="s">
        <v>7</v>
      </c>
      <c r="AX290" s="10" t="s">
        <v>82</v>
      </c>
      <c r="AY290" s="244" t="s">
        <v>164</v>
      </c>
    </row>
    <row r="291" s="11" customFormat="1" ht="16.5" customHeight="1">
      <c r="B291" s="246"/>
      <c r="C291" s="247"/>
      <c r="D291" s="247"/>
      <c r="E291" s="248" t="s">
        <v>23</v>
      </c>
      <c r="F291" s="249" t="s">
        <v>112</v>
      </c>
      <c r="G291" s="247"/>
      <c r="H291" s="247"/>
      <c r="I291" s="247"/>
      <c r="J291" s="247"/>
      <c r="K291" s="250">
        <v>2</v>
      </c>
      <c r="L291" s="247"/>
      <c r="M291" s="247"/>
      <c r="N291" s="247"/>
      <c r="O291" s="247"/>
      <c r="P291" s="247"/>
      <c r="Q291" s="247"/>
      <c r="R291" s="251"/>
      <c r="T291" s="252"/>
      <c r="U291" s="247"/>
      <c r="V291" s="247"/>
      <c r="W291" s="247"/>
      <c r="X291" s="247"/>
      <c r="Y291" s="247"/>
      <c r="Z291" s="247"/>
      <c r="AA291" s="247"/>
      <c r="AB291" s="247"/>
      <c r="AC291" s="247"/>
      <c r="AD291" s="253"/>
      <c r="AT291" s="254" t="s">
        <v>172</v>
      </c>
      <c r="AU291" s="254" t="s">
        <v>112</v>
      </c>
      <c r="AV291" s="11" t="s">
        <v>112</v>
      </c>
      <c r="AW291" s="11" t="s">
        <v>7</v>
      </c>
      <c r="AX291" s="11" t="s">
        <v>82</v>
      </c>
      <c r="AY291" s="254" t="s">
        <v>164</v>
      </c>
    </row>
    <row r="292" s="10" customFormat="1" ht="16.5" customHeight="1">
      <c r="B292" s="236"/>
      <c r="C292" s="237"/>
      <c r="D292" s="237"/>
      <c r="E292" s="238" t="s">
        <v>23</v>
      </c>
      <c r="F292" s="245" t="s">
        <v>920</v>
      </c>
      <c r="G292" s="237"/>
      <c r="H292" s="237"/>
      <c r="I292" s="237"/>
      <c r="J292" s="237"/>
      <c r="K292" s="238" t="s">
        <v>23</v>
      </c>
      <c r="L292" s="237"/>
      <c r="M292" s="237"/>
      <c r="N292" s="237"/>
      <c r="O292" s="237"/>
      <c r="P292" s="237"/>
      <c r="Q292" s="237"/>
      <c r="R292" s="241"/>
      <c r="T292" s="242"/>
      <c r="U292" s="237"/>
      <c r="V292" s="237"/>
      <c r="W292" s="237"/>
      <c r="X292" s="237"/>
      <c r="Y292" s="237"/>
      <c r="Z292" s="237"/>
      <c r="AA292" s="237"/>
      <c r="AB292" s="237"/>
      <c r="AC292" s="237"/>
      <c r="AD292" s="243"/>
      <c r="AT292" s="244" t="s">
        <v>172</v>
      </c>
      <c r="AU292" s="244" t="s">
        <v>112</v>
      </c>
      <c r="AV292" s="10" t="s">
        <v>90</v>
      </c>
      <c r="AW292" s="10" t="s">
        <v>7</v>
      </c>
      <c r="AX292" s="10" t="s">
        <v>82</v>
      </c>
      <c r="AY292" s="244" t="s">
        <v>164</v>
      </c>
    </row>
    <row r="293" s="11" customFormat="1" ht="16.5" customHeight="1">
      <c r="B293" s="246"/>
      <c r="C293" s="247"/>
      <c r="D293" s="247"/>
      <c r="E293" s="248" t="s">
        <v>23</v>
      </c>
      <c r="F293" s="249" t="s">
        <v>921</v>
      </c>
      <c r="G293" s="247"/>
      <c r="H293" s="247"/>
      <c r="I293" s="247"/>
      <c r="J293" s="247"/>
      <c r="K293" s="250">
        <v>4.2599999999999998</v>
      </c>
      <c r="L293" s="247"/>
      <c r="M293" s="247"/>
      <c r="N293" s="247"/>
      <c r="O293" s="247"/>
      <c r="P293" s="247"/>
      <c r="Q293" s="247"/>
      <c r="R293" s="251"/>
      <c r="T293" s="252"/>
      <c r="U293" s="247"/>
      <c r="V293" s="247"/>
      <c r="W293" s="247"/>
      <c r="X293" s="247"/>
      <c r="Y293" s="247"/>
      <c r="Z293" s="247"/>
      <c r="AA293" s="247"/>
      <c r="AB293" s="247"/>
      <c r="AC293" s="247"/>
      <c r="AD293" s="253"/>
      <c r="AT293" s="254" t="s">
        <v>172</v>
      </c>
      <c r="AU293" s="254" t="s">
        <v>112</v>
      </c>
      <c r="AV293" s="11" t="s">
        <v>112</v>
      </c>
      <c r="AW293" s="11" t="s">
        <v>7</v>
      </c>
      <c r="AX293" s="11" t="s">
        <v>82</v>
      </c>
      <c r="AY293" s="254" t="s">
        <v>164</v>
      </c>
    </row>
    <row r="294" s="10" customFormat="1" ht="16.5" customHeight="1">
      <c r="B294" s="236"/>
      <c r="C294" s="237"/>
      <c r="D294" s="237"/>
      <c r="E294" s="238" t="s">
        <v>23</v>
      </c>
      <c r="F294" s="245" t="s">
        <v>922</v>
      </c>
      <c r="G294" s="237"/>
      <c r="H294" s="237"/>
      <c r="I294" s="237"/>
      <c r="J294" s="237"/>
      <c r="K294" s="238" t="s">
        <v>23</v>
      </c>
      <c r="L294" s="237"/>
      <c r="M294" s="237"/>
      <c r="N294" s="237"/>
      <c r="O294" s="237"/>
      <c r="P294" s="237"/>
      <c r="Q294" s="237"/>
      <c r="R294" s="241"/>
      <c r="T294" s="242"/>
      <c r="U294" s="237"/>
      <c r="V294" s="237"/>
      <c r="W294" s="237"/>
      <c r="X294" s="237"/>
      <c r="Y294" s="237"/>
      <c r="Z294" s="237"/>
      <c r="AA294" s="237"/>
      <c r="AB294" s="237"/>
      <c r="AC294" s="237"/>
      <c r="AD294" s="243"/>
      <c r="AT294" s="244" t="s">
        <v>172</v>
      </c>
      <c r="AU294" s="244" t="s">
        <v>112</v>
      </c>
      <c r="AV294" s="10" t="s">
        <v>90</v>
      </c>
      <c r="AW294" s="10" t="s">
        <v>7</v>
      </c>
      <c r="AX294" s="10" t="s">
        <v>82</v>
      </c>
      <c r="AY294" s="244" t="s">
        <v>164</v>
      </c>
    </row>
    <row r="295" s="11" customFormat="1" ht="16.5" customHeight="1">
      <c r="B295" s="246"/>
      <c r="C295" s="247"/>
      <c r="D295" s="247"/>
      <c r="E295" s="248" t="s">
        <v>23</v>
      </c>
      <c r="F295" s="249" t="s">
        <v>923</v>
      </c>
      <c r="G295" s="247"/>
      <c r="H295" s="247"/>
      <c r="I295" s="247"/>
      <c r="J295" s="247"/>
      <c r="K295" s="250">
        <v>4.2000000000000002</v>
      </c>
      <c r="L295" s="247"/>
      <c r="M295" s="247"/>
      <c r="N295" s="247"/>
      <c r="O295" s="247"/>
      <c r="P295" s="247"/>
      <c r="Q295" s="247"/>
      <c r="R295" s="251"/>
      <c r="T295" s="252"/>
      <c r="U295" s="247"/>
      <c r="V295" s="247"/>
      <c r="W295" s="247"/>
      <c r="X295" s="247"/>
      <c r="Y295" s="247"/>
      <c r="Z295" s="247"/>
      <c r="AA295" s="247"/>
      <c r="AB295" s="247"/>
      <c r="AC295" s="247"/>
      <c r="AD295" s="253"/>
      <c r="AT295" s="254" t="s">
        <v>172</v>
      </c>
      <c r="AU295" s="254" t="s">
        <v>112</v>
      </c>
      <c r="AV295" s="11" t="s">
        <v>112</v>
      </c>
      <c r="AW295" s="11" t="s">
        <v>7</v>
      </c>
      <c r="AX295" s="11" t="s">
        <v>82</v>
      </c>
      <c r="AY295" s="254" t="s">
        <v>164</v>
      </c>
    </row>
    <row r="296" s="10" customFormat="1" ht="16.5" customHeight="1">
      <c r="B296" s="236"/>
      <c r="C296" s="237"/>
      <c r="D296" s="237"/>
      <c r="E296" s="238" t="s">
        <v>23</v>
      </c>
      <c r="F296" s="245" t="s">
        <v>924</v>
      </c>
      <c r="G296" s="237"/>
      <c r="H296" s="237"/>
      <c r="I296" s="237"/>
      <c r="J296" s="237"/>
      <c r="K296" s="238" t="s">
        <v>23</v>
      </c>
      <c r="L296" s="237"/>
      <c r="M296" s="237"/>
      <c r="N296" s="237"/>
      <c r="O296" s="237"/>
      <c r="P296" s="237"/>
      <c r="Q296" s="237"/>
      <c r="R296" s="241"/>
      <c r="T296" s="242"/>
      <c r="U296" s="237"/>
      <c r="V296" s="237"/>
      <c r="W296" s="237"/>
      <c r="X296" s="237"/>
      <c r="Y296" s="237"/>
      <c r="Z296" s="237"/>
      <c r="AA296" s="237"/>
      <c r="AB296" s="237"/>
      <c r="AC296" s="237"/>
      <c r="AD296" s="243"/>
      <c r="AT296" s="244" t="s">
        <v>172</v>
      </c>
      <c r="AU296" s="244" t="s">
        <v>112</v>
      </c>
      <c r="AV296" s="10" t="s">
        <v>90</v>
      </c>
      <c r="AW296" s="10" t="s">
        <v>7</v>
      </c>
      <c r="AX296" s="10" t="s">
        <v>82</v>
      </c>
      <c r="AY296" s="244" t="s">
        <v>164</v>
      </c>
    </row>
    <row r="297" s="11" customFormat="1" ht="16.5" customHeight="1">
      <c r="B297" s="246"/>
      <c r="C297" s="247"/>
      <c r="D297" s="247"/>
      <c r="E297" s="248" t="s">
        <v>23</v>
      </c>
      <c r="F297" s="249" t="s">
        <v>925</v>
      </c>
      <c r="G297" s="247"/>
      <c r="H297" s="247"/>
      <c r="I297" s="247"/>
      <c r="J297" s="247"/>
      <c r="K297" s="250">
        <v>1.3</v>
      </c>
      <c r="L297" s="247"/>
      <c r="M297" s="247"/>
      <c r="N297" s="247"/>
      <c r="O297" s="247"/>
      <c r="P297" s="247"/>
      <c r="Q297" s="247"/>
      <c r="R297" s="251"/>
      <c r="T297" s="252"/>
      <c r="U297" s="247"/>
      <c r="V297" s="247"/>
      <c r="W297" s="247"/>
      <c r="X297" s="247"/>
      <c r="Y297" s="247"/>
      <c r="Z297" s="247"/>
      <c r="AA297" s="247"/>
      <c r="AB297" s="247"/>
      <c r="AC297" s="247"/>
      <c r="AD297" s="253"/>
      <c r="AT297" s="254" t="s">
        <v>172</v>
      </c>
      <c r="AU297" s="254" t="s">
        <v>112</v>
      </c>
      <c r="AV297" s="11" t="s">
        <v>112</v>
      </c>
      <c r="AW297" s="11" t="s">
        <v>7</v>
      </c>
      <c r="AX297" s="11" t="s">
        <v>82</v>
      </c>
      <c r="AY297" s="254" t="s">
        <v>164</v>
      </c>
    </row>
    <row r="298" s="10" customFormat="1" ht="16.5" customHeight="1">
      <c r="B298" s="236"/>
      <c r="C298" s="237"/>
      <c r="D298" s="237"/>
      <c r="E298" s="238" t="s">
        <v>23</v>
      </c>
      <c r="F298" s="245" t="s">
        <v>926</v>
      </c>
      <c r="G298" s="237"/>
      <c r="H298" s="237"/>
      <c r="I298" s="237"/>
      <c r="J298" s="237"/>
      <c r="K298" s="238" t="s">
        <v>23</v>
      </c>
      <c r="L298" s="237"/>
      <c r="M298" s="237"/>
      <c r="N298" s="237"/>
      <c r="O298" s="237"/>
      <c r="P298" s="237"/>
      <c r="Q298" s="237"/>
      <c r="R298" s="241"/>
      <c r="T298" s="242"/>
      <c r="U298" s="237"/>
      <c r="V298" s="237"/>
      <c r="W298" s="237"/>
      <c r="X298" s="237"/>
      <c r="Y298" s="237"/>
      <c r="Z298" s="237"/>
      <c r="AA298" s="237"/>
      <c r="AB298" s="237"/>
      <c r="AC298" s="237"/>
      <c r="AD298" s="243"/>
      <c r="AT298" s="244" t="s">
        <v>172</v>
      </c>
      <c r="AU298" s="244" t="s">
        <v>112</v>
      </c>
      <c r="AV298" s="10" t="s">
        <v>90</v>
      </c>
      <c r="AW298" s="10" t="s">
        <v>7</v>
      </c>
      <c r="AX298" s="10" t="s">
        <v>82</v>
      </c>
      <c r="AY298" s="244" t="s">
        <v>164</v>
      </c>
    </row>
    <row r="299" s="10" customFormat="1" ht="16.5" customHeight="1">
      <c r="B299" s="236"/>
      <c r="C299" s="237"/>
      <c r="D299" s="237"/>
      <c r="E299" s="238" t="s">
        <v>23</v>
      </c>
      <c r="F299" s="245" t="s">
        <v>927</v>
      </c>
      <c r="G299" s="237"/>
      <c r="H299" s="237"/>
      <c r="I299" s="237"/>
      <c r="J299" s="237"/>
      <c r="K299" s="238" t="s">
        <v>23</v>
      </c>
      <c r="L299" s="237"/>
      <c r="M299" s="237"/>
      <c r="N299" s="237"/>
      <c r="O299" s="237"/>
      <c r="P299" s="237"/>
      <c r="Q299" s="237"/>
      <c r="R299" s="241"/>
      <c r="T299" s="242"/>
      <c r="U299" s="237"/>
      <c r="V299" s="237"/>
      <c r="W299" s="237"/>
      <c r="X299" s="237"/>
      <c r="Y299" s="237"/>
      <c r="Z299" s="237"/>
      <c r="AA299" s="237"/>
      <c r="AB299" s="237"/>
      <c r="AC299" s="237"/>
      <c r="AD299" s="243"/>
      <c r="AT299" s="244" t="s">
        <v>172</v>
      </c>
      <c r="AU299" s="244" t="s">
        <v>112</v>
      </c>
      <c r="AV299" s="10" t="s">
        <v>90</v>
      </c>
      <c r="AW299" s="10" t="s">
        <v>7</v>
      </c>
      <c r="AX299" s="10" t="s">
        <v>82</v>
      </c>
      <c r="AY299" s="244" t="s">
        <v>164</v>
      </c>
    </row>
    <row r="300" s="11" customFormat="1" ht="16.5" customHeight="1">
      <c r="B300" s="246"/>
      <c r="C300" s="247"/>
      <c r="D300" s="247"/>
      <c r="E300" s="248" t="s">
        <v>23</v>
      </c>
      <c r="F300" s="249" t="s">
        <v>928</v>
      </c>
      <c r="G300" s="247"/>
      <c r="H300" s="247"/>
      <c r="I300" s="247"/>
      <c r="J300" s="247"/>
      <c r="K300" s="250">
        <v>5.2999999999999998</v>
      </c>
      <c r="L300" s="247"/>
      <c r="M300" s="247"/>
      <c r="N300" s="247"/>
      <c r="O300" s="247"/>
      <c r="P300" s="247"/>
      <c r="Q300" s="247"/>
      <c r="R300" s="251"/>
      <c r="T300" s="252"/>
      <c r="U300" s="247"/>
      <c r="V300" s="247"/>
      <c r="W300" s="247"/>
      <c r="X300" s="247"/>
      <c r="Y300" s="247"/>
      <c r="Z300" s="247"/>
      <c r="AA300" s="247"/>
      <c r="AB300" s="247"/>
      <c r="AC300" s="247"/>
      <c r="AD300" s="253"/>
      <c r="AT300" s="254" t="s">
        <v>172</v>
      </c>
      <c r="AU300" s="254" t="s">
        <v>112</v>
      </c>
      <c r="AV300" s="11" t="s">
        <v>112</v>
      </c>
      <c r="AW300" s="11" t="s">
        <v>7</v>
      </c>
      <c r="AX300" s="11" t="s">
        <v>82</v>
      </c>
      <c r="AY300" s="254" t="s">
        <v>164</v>
      </c>
    </row>
    <row r="301" s="10" customFormat="1" ht="16.5" customHeight="1">
      <c r="B301" s="236"/>
      <c r="C301" s="237"/>
      <c r="D301" s="237"/>
      <c r="E301" s="238" t="s">
        <v>23</v>
      </c>
      <c r="F301" s="245" t="s">
        <v>929</v>
      </c>
      <c r="G301" s="237"/>
      <c r="H301" s="237"/>
      <c r="I301" s="237"/>
      <c r="J301" s="237"/>
      <c r="K301" s="238" t="s">
        <v>23</v>
      </c>
      <c r="L301" s="237"/>
      <c r="M301" s="237"/>
      <c r="N301" s="237"/>
      <c r="O301" s="237"/>
      <c r="P301" s="237"/>
      <c r="Q301" s="237"/>
      <c r="R301" s="241"/>
      <c r="T301" s="242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43"/>
      <c r="AT301" s="244" t="s">
        <v>172</v>
      </c>
      <c r="AU301" s="244" t="s">
        <v>112</v>
      </c>
      <c r="AV301" s="10" t="s">
        <v>90</v>
      </c>
      <c r="AW301" s="10" t="s">
        <v>7</v>
      </c>
      <c r="AX301" s="10" t="s">
        <v>82</v>
      </c>
      <c r="AY301" s="244" t="s">
        <v>164</v>
      </c>
    </row>
    <row r="302" s="11" customFormat="1" ht="16.5" customHeight="1">
      <c r="B302" s="246"/>
      <c r="C302" s="247"/>
      <c r="D302" s="247"/>
      <c r="E302" s="248" t="s">
        <v>23</v>
      </c>
      <c r="F302" s="249" t="s">
        <v>930</v>
      </c>
      <c r="G302" s="247"/>
      <c r="H302" s="247"/>
      <c r="I302" s="247"/>
      <c r="J302" s="247"/>
      <c r="K302" s="250">
        <v>3.8999999999999999</v>
      </c>
      <c r="L302" s="247"/>
      <c r="M302" s="247"/>
      <c r="N302" s="247"/>
      <c r="O302" s="247"/>
      <c r="P302" s="247"/>
      <c r="Q302" s="247"/>
      <c r="R302" s="251"/>
      <c r="T302" s="252"/>
      <c r="U302" s="247"/>
      <c r="V302" s="247"/>
      <c r="W302" s="247"/>
      <c r="X302" s="247"/>
      <c r="Y302" s="247"/>
      <c r="Z302" s="247"/>
      <c r="AA302" s="247"/>
      <c r="AB302" s="247"/>
      <c r="AC302" s="247"/>
      <c r="AD302" s="253"/>
      <c r="AT302" s="254" t="s">
        <v>172</v>
      </c>
      <c r="AU302" s="254" t="s">
        <v>112</v>
      </c>
      <c r="AV302" s="11" t="s">
        <v>112</v>
      </c>
      <c r="AW302" s="11" t="s">
        <v>7</v>
      </c>
      <c r="AX302" s="11" t="s">
        <v>82</v>
      </c>
      <c r="AY302" s="254" t="s">
        <v>164</v>
      </c>
    </row>
    <row r="303" s="12" customFormat="1" ht="16.5" customHeight="1">
      <c r="B303" s="255"/>
      <c r="C303" s="256"/>
      <c r="D303" s="256"/>
      <c r="E303" s="257" t="s">
        <v>23</v>
      </c>
      <c r="F303" s="258" t="s">
        <v>176</v>
      </c>
      <c r="G303" s="256"/>
      <c r="H303" s="256"/>
      <c r="I303" s="256"/>
      <c r="J303" s="256"/>
      <c r="K303" s="259">
        <v>57.009999999999998</v>
      </c>
      <c r="L303" s="256"/>
      <c r="M303" s="256"/>
      <c r="N303" s="256"/>
      <c r="O303" s="256"/>
      <c r="P303" s="256"/>
      <c r="Q303" s="256"/>
      <c r="R303" s="260"/>
      <c r="T303" s="261"/>
      <c r="U303" s="256"/>
      <c r="V303" s="256"/>
      <c r="W303" s="256"/>
      <c r="X303" s="256"/>
      <c r="Y303" s="256"/>
      <c r="Z303" s="256"/>
      <c r="AA303" s="256"/>
      <c r="AB303" s="256"/>
      <c r="AC303" s="256"/>
      <c r="AD303" s="262"/>
      <c r="AT303" s="263" t="s">
        <v>172</v>
      </c>
      <c r="AU303" s="263" t="s">
        <v>112</v>
      </c>
      <c r="AV303" s="12" t="s">
        <v>169</v>
      </c>
      <c r="AW303" s="12" t="s">
        <v>7</v>
      </c>
      <c r="AX303" s="12" t="s">
        <v>90</v>
      </c>
      <c r="AY303" s="263" t="s">
        <v>164</v>
      </c>
    </row>
    <row r="304" s="1" customFormat="1" ht="25.5" customHeight="1">
      <c r="B304" s="48"/>
      <c r="C304" s="225" t="s">
        <v>264</v>
      </c>
      <c r="D304" s="225" t="s">
        <v>165</v>
      </c>
      <c r="E304" s="226" t="s">
        <v>931</v>
      </c>
      <c r="F304" s="227" t="s">
        <v>932</v>
      </c>
      <c r="G304" s="227"/>
      <c r="H304" s="227"/>
      <c r="I304" s="227"/>
      <c r="J304" s="228" t="s">
        <v>184</v>
      </c>
      <c r="K304" s="229">
        <v>6.2000000000000002</v>
      </c>
      <c r="L304" s="230">
        <v>0</v>
      </c>
      <c r="M304" s="230">
        <v>0</v>
      </c>
      <c r="N304" s="231"/>
      <c r="O304" s="231"/>
      <c r="P304" s="232">
        <f>ROUND(V304*K304,2)</f>
        <v>0</v>
      </c>
      <c r="Q304" s="232"/>
      <c r="R304" s="50"/>
      <c r="T304" s="233" t="s">
        <v>23</v>
      </c>
      <c r="U304" s="58" t="s">
        <v>45</v>
      </c>
      <c r="V304" s="165">
        <f>L304+M304</f>
        <v>0</v>
      </c>
      <c r="W304" s="165">
        <f>ROUND(L304*K304,2)</f>
        <v>0</v>
      </c>
      <c r="X304" s="165">
        <f>ROUND(M304*K304,2)</f>
        <v>0</v>
      </c>
      <c r="Y304" s="49"/>
      <c r="Z304" s="234">
        <f>Y304*K304</f>
        <v>0</v>
      </c>
      <c r="AA304" s="234">
        <v>0.0042700000000000004</v>
      </c>
      <c r="AB304" s="234">
        <f>AA304*K304</f>
        <v>0.026474000000000004</v>
      </c>
      <c r="AC304" s="234">
        <v>0</v>
      </c>
      <c r="AD304" s="235">
        <f>AC304*K304</f>
        <v>0</v>
      </c>
      <c r="AR304" s="23" t="s">
        <v>169</v>
      </c>
      <c r="AT304" s="23" t="s">
        <v>165</v>
      </c>
      <c r="AU304" s="23" t="s">
        <v>112</v>
      </c>
      <c r="AY304" s="23" t="s">
        <v>164</v>
      </c>
      <c r="BE304" s="145">
        <f>IF(U304="základní",P304,0)</f>
        <v>0</v>
      </c>
      <c r="BF304" s="145">
        <f>IF(U304="snížená",P304,0)</f>
        <v>0</v>
      </c>
      <c r="BG304" s="145">
        <f>IF(U304="zákl. přenesená",P304,0)</f>
        <v>0</v>
      </c>
      <c r="BH304" s="145">
        <f>IF(U304="sníž. přenesená",P304,0)</f>
        <v>0</v>
      </c>
      <c r="BI304" s="145">
        <f>IF(U304="nulová",P304,0)</f>
        <v>0</v>
      </c>
      <c r="BJ304" s="23" t="s">
        <v>90</v>
      </c>
      <c r="BK304" s="145">
        <f>ROUND(V304*K304,2)</f>
        <v>0</v>
      </c>
      <c r="BL304" s="23" t="s">
        <v>169</v>
      </c>
      <c r="BM304" s="23" t="s">
        <v>933</v>
      </c>
    </row>
    <row r="305" s="10" customFormat="1" ht="16.5" customHeight="1">
      <c r="B305" s="236"/>
      <c r="C305" s="237"/>
      <c r="D305" s="237"/>
      <c r="E305" s="238" t="s">
        <v>23</v>
      </c>
      <c r="F305" s="239" t="s">
        <v>934</v>
      </c>
      <c r="G305" s="240"/>
      <c r="H305" s="240"/>
      <c r="I305" s="240"/>
      <c r="J305" s="237"/>
      <c r="K305" s="238" t="s">
        <v>23</v>
      </c>
      <c r="L305" s="237"/>
      <c r="M305" s="237"/>
      <c r="N305" s="237"/>
      <c r="O305" s="237"/>
      <c r="P305" s="237"/>
      <c r="Q305" s="237"/>
      <c r="R305" s="241"/>
      <c r="T305" s="242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43"/>
      <c r="AT305" s="244" t="s">
        <v>172</v>
      </c>
      <c r="AU305" s="244" t="s">
        <v>112</v>
      </c>
      <c r="AV305" s="10" t="s">
        <v>90</v>
      </c>
      <c r="AW305" s="10" t="s">
        <v>7</v>
      </c>
      <c r="AX305" s="10" t="s">
        <v>82</v>
      </c>
      <c r="AY305" s="244" t="s">
        <v>164</v>
      </c>
    </row>
    <row r="306" s="10" customFormat="1" ht="16.5" customHeight="1">
      <c r="B306" s="236"/>
      <c r="C306" s="237"/>
      <c r="D306" s="237"/>
      <c r="E306" s="238" t="s">
        <v>23</v>
      </c>
      <c r="F306" s="245" t="s">
        <v>935</v>
      </c>
      <c r="G306" s="237"/>
      <c r="H306" s="237"/>
      <c r="I306" s="237"/>
      <c r="J306" s="237"/>
      <c r="K306" s="238" t="s">
        <v>23</v>
      </c>
      <c r="L306" s="237"/>
      <c r="M306" s="237"/>
      <c r="N306" s="237"/>
      <c r="O306" s="237"/>
      <c r="P306" s="237"/>
      <c r="Q306" s="237"/>
      <c r="R306" s="241"/>
      <c r="T306" s="242"/>
      <c r="U306" s="237"/>
      <c r="V306" s="237"/>
      <c r="W306" s="237"/>
      <c r="X306" s="237"/>
      <c r="Y306" s="237"/>
      <c r="Z306" s="237"/>
      <c r="AA306" s="237"/>
      <c r="AB306" s="237"/>
      <c r="AC306" s="237"/>
      <c r="AD306" s="243"/>
      <c r="AT306" s="244" t="s">
        <v>172</v>
      </c>
      <c r="AU306" s="244" t="s">
        <v>112</v>
      </c>
      <c r="AV306" s="10" t="s">
        <v>90</v>
      </c>
      <c r="AW306" s="10" t="s">
        <v>7</v>
      </c>
      <c r="AX306" s="10" t="s">
        <v>82</v>
      </c>
      <c r="AY306" s="244" t="s">
        <v>164</v>
      </c>
    </row>
    <row r="307" s="11" customFormat="1" ht="16.5" customHeight="1">
      <c r="B307" s="246"/>
      <c r="C307" s="247"/>
      <c r="D307" s="247"/>
      <c r="E307" s="248" t="s">
        <v>23</v>
      </c>
      <c r="F307" s="249" t="s">
        <v>416</v>
      </c>
      <c r="G307" s="247"/>
      <c r="H307" s="247"/>
      <c r="I307" s="247"/>
      <c r="J307" s="247"/>
      <c r="K307" s="250">
        <v>4.2000000000000002</v>
      </c>
      <c r="L307" s="247"/>
      <c r="M307" s="247"/>
      <c r="N307" s="247"/>
      <c r="O307" s="247"/>
      <c r="P307" s="247"/>
      <c r="Q307" s="247"/>
      <c r="R307" s="251"/>
      <c r="T307" s="252"/>
      <c r="U307" s="247"/>
      <c r="V307" s="247"/>
      <c r="W307" s="247"/>
      <c r="X307" s="247"/>
      <c r="Y307" s="247"/>
      <c r="Z307" s="247"/>
      <c r="AA307" s="247"/>
      <c r="AB307" s="247"/>
      <c r="AC307" s="247"/>
      <c r="AD307" s="253"/>
      <c r="AT307" s="254" t="s">
        <v>172</v>
      </c>
      <c r="AU307" s="254" t="s">
        <v>112</v>
      </c>
      <c r="AV307" s="11" t="s">
        <v>112</v>
      </c>
      <c r="AW307" s="11" t="s">
        <v>7</v>
      </c>
      <c r="AX307" s="11" t="s">
        <v>82</v>
      </c>
      <c r="AY307" s="254" t="s">
        <v>164</v>
      </c>
    </row>
    <row r="308" s="10" customFormat="1" ht="16.5" customHeight="1">
      <c r="B308" s="236"/>
      <c r="C308" s="237"/>
      <c r="D308" s="237"/>
      <c r="E308" s="238" t="s">
        <v>23</v>
      </c>
      <c r="F308" s="245" t="s">
        <v>936</v>
      </c>
      <c r="G308" s="237"/>
      <c r="H308" s="237"/>
      <c r="I308" s="237"/>
      <c r="J308" s="237"/>
      <c r="K308" s="238" t="s">
        <v>23</v>
      </c>
      <c r="L308" s="237"/>
      <c r="M308" s="237"/>
      <c r="N308" s="237"/>
      <c r="O308" s="237"/>
      <c r="P308" s="237"/>
      <c r="Q308" s="237"/>
      <c r="R308" s="241"/>
      <c r="T308" s="242"/>
      <c r="U308" s="237"/>
      <c r="V308" s="237"/>
      <c r="W308" s="237"/>
      <c r="X308" s="237"/>
      <c r="Y308" s="237"/>
      <c r="Z308" s="237"/>
      <c r="AA308" s="237"/>
      <c r="AB308" s="237"/>
      <c r="AC308" s="237"/>
      <c r="AD308" s="243"/>
      <c r="AT308" s="244" t="s">
        <v>172</v>
      </c>
      <c r="AU308" s="244" t="s">
        <v>112</v>
      </c>
      <c r="AV308" s="10" t="s">
        <v>90</v>
      </c>
      <c r="AW308" s="10" t="s">
        <v>7</v>
      </c>
      <c r="AX308" s="10" t="s">
        <v>82</v>
      </c>
      <c r="AY308" s="244" t="s">
        <v>164</v>
      </c>
    </row>
    <row r="309" s="11" customFormat="1" ht="16.5" customHeight="1">
      <c r="B309" s="246"/>
      <c r="C309" s="247"/>
      <c r="D309" s="247"/>
      <c r="E309" s="248" t="s">
        <v>23</v>
      </c>
      <c r="F309" s="249" t="s">
        <v>112</v>
      </c>
      <c r="G309" s="247"/>
      <c r="H309" s="247"/>
      <c r="I309" s="247"/>
      <c r="J309" s="247"/>
      <c r="K309" s="250">
        <v>2</v>
      </c>
      <c r="L309" s="247"/>
      <c r="M309" s="247"/>
      <c r="N309" s="247"/>
      <c r="O309" s="247"/>
      <c r="P309" s="247"/>
      <c r="Q309" s="247"/>
      <c r="R309" s="251"/>
      <c r="T309" s="252"/>
      <c r="U309" s="247"/>
      <c r="V309" s="247"/>
      <c r="W309" s="247"/>
      <c r="X309" s="247"/>
      <c r="Y309" s="247"/>
      <c r="Z309" s="247"/>
      <c r="AA309" s="247"/>
      <c r="AB309" s="247"/>
      <c r="AC309" s="247"/>
      <c r="AD309" s="253"/>
      <c r="AT309" s="254" t="s">
        <v>172</v>
      </c>
      <c r="AU309" s="254" t="s">
        <v>112</v>
      </c>
      <c r="AV309" s="11" t="s">
        <v>112</v>
      </c>
      <c r="AW309" s="11" t="s">
        <v>7</v>
      </c>
      <c r="AX309" s="11" t="s">
        <v>82</v>
      </c>
      <c r="AY309" s="254" t="s">
        <v>164</v>
      </c>
    </row>
    <row r="310" s="12" customFormat="1" ht="16.5" customHeight="1">
      <c r="B310" s="255"/>
      <c r="C310" s="256"/>
      <c r="D310" s="256"/>
      <c r="E310" s="257" t="s">
        <v>23</v>
      </c>
      <c r="F310" s="258" t="s">
        <v>176</v>
      </c>
      <c r="G310" s="256"/>
      <c r="H310" s="256"/>
      <c r="I310" s="256"/>
      <c r="J310" s="256"/>
      <c r="K310" s="259">
        <v>6.2000000000000002</v>
      </c>
      <c r="L310" s="256"/>
      <c r="M310" s="256"/>
      <c r="N310" s="256"/>
      <c r="O310" s="256"/>
      <c r="P310" s="256"/>
      <c r="Q310" s="256"/>
      <c r="R310" s="260"/>
      <c r="T310" s="261"/>
      <c r="U310" s="256"/>
      <c r="V310" s="256"/>
      <c r="W310" s="256"/>
      <c r="X310" s="256"/>
      <c r="Y310" s="256"/>
      <c r="Z310" s="256"/>
      <c r="AA310" s="256"/>
      <c r="AB310" s="256"/>
      <c r="AC310" s="256"/>
      <c r="AD310" s="262"/>
      <c r="AT310" s="263" t="s">
        <v>172</v>
      </c>
      <c r="AU310" s="263" t="s">
        <v>112</v>
      </c>
      <c r="AV310" s="12" t="s">
        <v>169</v>
      </c>
      <c r="AW310" s="12" t="s">
        <v>7</v>
      </c>
      <c r="AX310" s="12" t="s">
        <v>90</v>
      </c>
      <c r="AY310" s="263" t="s">
        <v>164</v>
      </c>
    </row>
    <row r="311" s="1" customFormat="1" ht="25.5" customHeight="1">
      <c r="B311" s="48"/>
      <c r="C311" s="225" t="s">
        <v>276</v>
      </c>
      <c r="D311" s="225" t="s">
        <v>165</v>
      </c>
      <c r="E311" s="226" t="s">
        <v>937</v>
      </c>
      <c r="F311" s="227" t="s">
        <v>938</v>
      </c>
      <c r="G311" s="227"/>
      <c r="H311" s="227"/>
      <c r="I311" s="227"/>
      <c r="J311" s="228" t="s">
        <v>179</v>
      </c>
      <c r="K311" s="229">
        <v>4</v>
      </c>
      <c r="L311" s="230">
        <v>0</v>
      </c>
      <c r="M311" s="230">
        <v>0</v>
      </c>
      <c r="N311" s="231"/>
      <c r="O311" s="231"/>
      <c r="P311" s="232">
        <f>ROUND(V311*K311,2)</f>
        <v>0</v>
      </c>
      <c r="Q311" s="232"/>
      <c r="R311" s="50"/>
      <c r="T311" s="233" t="s">
        <v>23</v>
      </c>
      <c r="U311" s="58" t="s">
        <v>45</v>
      </c>
      <c r="V311" s="165">
        <f>L311+M311</f>
        <v>0</v>
      </c>
      <c r="W311" s="165">
        <f>ROUND(L311*K311,2)</f>
        <v>0</v>
      </c>
      <c r="X311" s="165">
        <f>ROUND(M311*K311,2)</f>
        <v>0</v>
      </c>
      <c r="Y311" s="49"/>
      <c r="Z311" s="234">
        <f>Y311*K311</f>
        <v>0</v>
      </c>
      <c r="AA311" s="234">
        <v>0</v>
      </c>
      <c r="AB311" s="234">
        <f>AA311*K311</f>
        <v>0</v>
      </c>
      <c r="AC311" s="234">
        <v>0</v>
      </c>
      <c r="AD311" s="235">
        <f>AC311*K311</f>
        <v>0</v>
      </c>
      <c r="AR311" s="23" t="s">
        <v>169</v>
      </c>
      <c r="AT311" s="23" t="s">
        <v>165</v>
      </c>
      <c r="AU311" s="23" t="s">
        <v>112</v>
      </c>
      <c r="AY311" s="23" t="s">
        <v>164</v>
      </c>
      <c r="BE311" s="145">
        <f>IF(U311="základní",P311,0)</f>
        <v>0</v>
      </c>
      <c r="BF311" s="145">
        <f>IF(U311="snížená",P311,0)</f>
        <v>0</v>
      </c>
      <c r="BG311" s="145">
        <f>IF(U311="zákl. přenesená",P311,0)</f>
        <v>0</v>
      </c>
      <c r="BH311" s="145">
        <f>IF(U311="sníž. přenesená",P311,0)</f>
        <v>0</v>
      </c>
      <c r="BI311" s="145">
        <f>IF(U311="nulová",P311,0)</f>
        <v>0</v>
      </c>
      <c r="BJ311" s="23" t="s">
        <v>90</v>
      </c>
      <c r="BK311" s="145">
        <f>ROUND(V311*K311,2)</f>
        <v>0</v>
      </c>
      <c r="BL311" s="23" t="s">
        <v>169</v>
      </c>
      <c r="BM311" s="23" t="s">
        <v>939</v>
      </c>
    </row>
    <row r="312" s="1" customFormat="1" ht="16.5" customHeight="1">
      <c r="B312" s="48"/>
      <c r="C312" s="266" t="s">
        <v>282</v>
      </c>
      <c r="D312" s="266" t="s">
        <v>223</v>
      </c>
      <c r="E312" s="267" t="s">
        <v>940</v>
      </c>
      <c r="F312" s="268" t="s">
        <v>941</v>
      </c>
      <c r="G312" s="268"/>
      <c r="H312" s="268"/>
      <c r="I312" s="268"/>
      <c r="J312" s="269" t="s">
        <v>179</v>
      </c>
      <c r="K312" s="270">
        <v>2</v>
      </c>
      <c r="L312" s="271">
        <v>0</v>
      </c>
      <c r="M312" s="272"/>
      <c r="N312" s="272"/>
      <c r="O312" s="191"/>
      <c r="P312" s="232">
        <f>ROUND(V312*K312,2)</f>
        <v>0</v>
      </c>
      <c r="Q312" s="232"/>
      <c r="R312" s="50"/>
      <c r="T312" s="233" t="s">
        <v>23</v>
      </c>
      <c r="U312" s="58" t="s">
        <v>45</v>
      </c>
      <c r="V312" s="165">
        <f>L312+M312</f>
        <v>0</v>
      </c>
      <c r="W312" s="165">
        <f>ROUND(L312*K312,2)</f>
        <v>0</v>
      </c>
      <c r="X312" s="165">
        <f>ROUND(M312*K312,2)</f>
        <v>0</v>
      </c>
      <c r="Y312" s="49"/>
      <c r="Z312" s="234">
        <f>Y312*K312</f>
        <v>0</v>
      </c>
      <c r="AA312" s="234">
        <v>0.00034000000000000002</v>
      </c>
      <c r="AB312" s="234">
        <f>AA312*K312</f>
        <v>0.00068000000000000005</v>
      </c>
      <c r="AC312" s="234">
        <v>0</v>
      </c>
      <c r="AD312" s="235">
        <f>AC312*K312</f>
        <v>0</v>
      </c>
      <c r="AR312" s="23" t="s">
        <v>204</v>
      </c>
      <c r="AT312" s="23" t="s">
        <v>223</v>
      </c>
      <c r="AU312" s="23" t="s">
        <v>112</v>
      </c>
      <c r="AY312" s="23" t="s">
        <v>164</v>
      </c>
      <c r="BE312" s="145">
        <f>IF(U312="základní",P312,0)</f>
        <v>0</v>
      </c>
      <c r="BF312" s="145">
        <f>IF(U312="snížená",P312,0)</f>
        <v>0</v>
      </c>
      <c r="BG312" s="145">
        <f>IF(U312="zákl. přenesená",P312,0)</f>
        <v>0</v>
      </c>
      <c r="BH312" s="145">
        <f>IF(U312="sníž. přenesená",P312,0)</f>
        <v>0</v>
      </c>
      <c r="BI312" s="145">
        <f>IF(U312="nulová",P312,0)</f>
        <v>0</v>
      </c>
      <c r="BJ312" s="23" t="s">
        <v>90</v>
      </c>
      <c r="BK312" s="145">
        <f>ROUND(V312*K312,2)</f>
        <v>0</v>
      </c>
      <c r="BL312" s="23" t="s">
        <v>169</v>
      </c>
      <c r="BM312" s="23" t="s">
        <v>942</v>
      </c>
    </row>
    <row r="313" s="1" customFormat="1" ht="16.5" customHeight="1">
      <c r="B313" s="48"/>
      <c r="C313" s="266" t="s">
        <v>292</v>
      </c>
      <c r="D313" s="266" t="s">
        <v>223</v>
      </c>
      <c r="E313" s="267" t="s">
        <v>943</v>
      </c>
      <c r="F313" s="268" t="s">
        <v>944</v>
      </c>
      <c r="G313" s="268"/>
      <c r="H313" s="268"/>
      <c r="I313" s="268"/>
      <c r="J313" s="269" t="s">
        <v>179</v>
      </c>
      <c r="K313" s="270">
        <v>2</v>
      </c>
      <c r="L313" s="271">
        <v>0</v>
      </c>
      <c r="M313" s="272"/>
      <c r="N313" s="272"/>
      <c r="O313" s="191"/>
      <c r="P313" s="232">
        <f>ROUND(V313*K313,2)</f>
        <v>0</v>
      </c>
      <c r="Q313" s="232"/>
      <c r="R313" s="50"/>
      <c r="T313" s="233" t="s">
        <v>23</v>
      </c>
      <c r="U313" s="58" t="s">
        <v>45</v>
      </c>
      <c r="V313" s="165">
        <f>L313+M313</f>
        <v>0</v>
      </c>
      <c r="W313" s="165">
        <f>ROUND(L313*K313,2)</f>
        <v>0</v>
      </c>
      <c r="X313" s="165">
        <f>ROUND(M313*K313,2)</f>
        <v>0</v>
      </c>
      <c r="Y313" s="49"/>
      <c r="Z313" s="234">
        <f>Y313*K313</f>
        <v>0</v>
      </c>
      <c r="AA313" s="234">
        <v>0.00035</v>
      </c>
      <c r="AB313" s="234">
        <f>AA313*K313</f>
        <v>0.00069999999999999999</v>
      </c>
      <c r="AC313" s="234">
        <v>0</v>
      </c>
      <c r="AD313" s="235">
        <f>AC313*K313</f>
        <v>0</v>
      </c>
      <c r="AR313" s="23" t="s">
        <v>204</v>
      </c>
      <c r="AT313" s="23" t="s">
        <v>223</v>
      </c>
      <c r="AU313" s="23" t="s">
        <v>112</v>
      </c>
      <c r="AY313" s="23" t="s">
        <v>164</v>
      </c>
      <c r="BE313" s="145">
        <f>IF(U313="základní",P313,0)</f>
        <v>0</v>
      </c>
      <c r="BF313" s="145">
        <f>IF(U313="snížená",P313,0)</f>
        <v>0</v>
      </c>
      <c r="BG313" s="145">
        <f>IF(U313="zákl. přenesená",P313,0)</f>
        <v>0</v>
      </c>
      <c r="BH313" s="145">
        <f>IF(U313="sníž. přenesená",P313,0)</f>
        <v>0</v>
      </c>
      <c r="BI313" s="145">
        <f>IF(U313="nulová",P313,0)</f>
        <v>0</v>
      </c>
      <c r="BJ313" s="23" t="s">
        <v>90</v>
      </c>
      <c r="BK313" s="145">
        <f>ROUND(V313*K313,2)</f>
        <v>0</v>
      </c>
      <c r="BL313" s="23" t="s">
        <v>169</v>
      </c>
      <c r="BM313" s="23" t="s">
        <v>945</v>
      </c>
    </row>
    <row r="314" s="1" customFormat="1" ht="25.5" customHeight="1">
      <c r="B314" s="48"/>
      <c r="C314" s="225" t="s">
        <v>11</v>
      </c>
      <c r="D314" s="225" t="s">
        <v>165</v>
      </c>
      <c r="E314" s="226" t="s">
        <v>946</v>
      </c>
      <c r="F314" s="227" t="s">
        <v>947</v>
      </c>
      <c r="G314" s="227"/>
      <c r="H314" s="227"/>
      <c r="I314" s="227"/>
      <c r="J314" s="228" t="s">
        <v>179</v>
      </c>
      <c r="K314" s="229">
        <v>14</v>
      </c>
      <c r="L314" s="230">
        <v>0</v>
      </c>
      <c r="M314" s="230">
        <v>0</v>
      </c>
      <c r="N314" s="231"/>
      <c r="O314" s="231"/>
      <c r="P314" s="232">
        <f>ROUND(V314*K314,2)</f>
        <v>0</v>
      </c>
      <c r="Q314" s="232"/>
      <c r="R314" s="50"/>
      <c r="T314" s="233" t="s">
        <v>23</v>
      </c>
      <c r="U314" s="58" t="s">
        <v>45</v>
      </c>
      <c r="V314" s="165">
        <f>L314+M314</f>
        <v>0</v>
      </c>
      <c r="W314" s="165">
        <f>ROUND(L314*K314,2)</f>
        <v>0</v>
      </c>
      <c r="X314" s="165">
        <f>ROUND(M314*K314,2)</f>
        <v>0</v>
      </c>
      <c r="Y314" s="49"/>
      <c r="Z314" s="234">
        <f>Y314*K314</f>
        <v>0</v>
      </c>
      <c r="AA314" s="234">
        <v>0</v>
      </c>
      <c r="AB314" s="234">
        <f>AA314*K314</f>
        <v>0</v>
      </c>
      <c r="AC314" s="234">
        <v>0</v>
      </c>
      <c r="AD314" s="235">
        <f>AC314*K314</f>
        <v>0</v>
      </c>
      <c r="AR314" s="23" t="s">
        <v>169</v>
      </c>
      <c r="AT314" s="23" t="s">
        <v>165</v>
      </c>
      <c r="AU314" s="23" t="s">
        <v>112</v>
      </c>
      <c r="AY314" s="23" t="s">
        <v>164</v>
      </c>
      <c r="BE314" s="145">
        <f>IF(U314="základní",P314,0)</f>
        <v>0</v>
      </c>
      <c r="BF314" s="145">
        <f>IF(U314="snížená",P314,0)</f>
        <v>0</v>
      </c>
      <c r="BG314" s="145">
        <f>IF(U314="zákl. přenesená",P314,0)</f>
        <v>0</v>
      </c>
      <c r="BH314" s="145">
        <f>IF(U314="sníž. přenesená",P314,0)</f>
        <v>0</v>
      </c>
      <c r="BI314" s="145">
        <f>IF(U314="nulová",P314,0)</f>
        <v>0</v>
      </c>
      <c r="BJ314" s="23" t="s">
        <v>90</v>
      </c>
      <c r="BK314" s="145">
        <f>ROUND(V314*K314,2)</f>
        <v>0</v>
      </c>
      <c r="BL314" s="23" t="s">
        <v>169</v>
      </c>
      <c r="BM314" s="23" t="s">
        <v>948</v>
      </c>
    </row>
    <row r="315" s="1" customFormat="1" ht="16.5" customHeight="1">
      <c r="B315" s="48"/>
      <c r="C315" s="266" t="s">
        <v>319</v>
      </c>
      <c r="D315" s="266" t="s">
        <v>223</v>
      </c>
      <c r="E315" s="267" t="s">
        <v>949</v>
      </c>
      <c r="F315" s="268" t="s">
        <v>950</v>
      </c>
      <c r="G315" s="268"/>
      <c r="H315" s="268"/>
      <c r="I315" s="268"/>
      <c r="J315" s="269" t="s">
        <v>179</v>
      </c>
      <c r="K315" s="270">
        <v>2</v>
      </c>
      <c r="L315" s="271">
        <v>0</v>
      </c>
      <c r="M315" s="272"/>
      <c r="N315" s="272"/>
      <c r="O315" s="191"/>
      <c r="P315" s="232">
        <f>ROUND(V315*K315,2)</f>
        <v>0</v>
      </c>
      <c r="Q315" s="232"/>
      <c r="R315" s="50"/>
      <c r="T315" s="233" t="s">
        <v>23</v>
      </c>
      <c r="U315" s="58" t="s">
        <v>45</v>
      </c>
      <c r="V315" s="165">
        <f>L315+M315</f>
        <v>0</v>
      </c>
      <c r="W315" s="165">
        <f>ROUND(L315*K315,2)</f>
        <v>0</v>
      </c>
      <c r="X315" s="165">
        <f>ROUND(M315*K315,2)</f>
        <v>0</v>
      </c>
      <c r="Y315" s="49"/>
      <c r="Z315" s="234">
        <f>Y315*K315</f>
        <v>0</v>
      </c>
      <c r="AA315" s="234">
        <v>0.00064000000000000005</v>
      </c>
      <c r="AB315" s="234">
        <f>AA315*K315</f>
        <v>0.0012800000000000001</v>
      </c>
      <c r="AC315" s="234">
        <v>0</v>
      </c>
      <c r="AD315" s="235">
        <f>AC315*K315</f>
        <v>0</v>
      </c>
      <c r="AR315" s="23" t="s">
        <v>204</v>
      </c>
      <c r="AT315" s="23" t="s">
        <v>223</v>
      </c>
      <c r="AU315" s="23" t="s">
        <v>112</v>
      </c>
      <c r="AY315" s="23" t="s">
        <v>164</v>
      </c>
      <c r="BE315" s="145">
        <f>IF(U315="základní",P315,0)</f>
        <v>0</v>
      </c>
      <c r="BF315" s="145">
        <f>IF(U315="snížená",P315,0)</f>
        <v>0</v>
      </c>
      <c r="BG315" s="145">
        <f>IF(U315="zákl. přenesená",P315,0)</f>
        <v>0</v>
      </c>
      <c r="BH315" s="145">
        <f>IF(U315="sníž. přenesená",P315,0)</f>
        <v>0</v>
      </c>
      <c r="BI315" s="145">
        <f>IF(U315="nulová",P315,0)</f>
        <v>0</v>
      </c>
      <c r="BJ315" s="23" t="s">
        <v>90</v>
      </c>
      <c r="BK315" s="145">
        <f>ROUND(V315*K315,2)</f>
        <v>0</v>
      </c>
      <c r="BL315" s="23" t="s">
        <v>169</v>
      </c>
      <c r="BM315" s="23" t="s">
        <v>951</v>
      </c>
    </row>
    <row r="316" s="1" customFormat="1" ht="16.5" customHeight="1">
      <c r="B316" s="48"/>
      <c r="C316" s="266" t="s">
        <v>326</v>
      </c>
      <c r="D316" s="266" t="s">
        <v>223</v>
      </c>
      <c r="E316" s="267" t="s">
        <v>952</v>
      </c>
      <c r="F316" s="268" t="s">
        <v>953</v>
      </c>
      <c r="G316" s="268"/>
      <c r="H316" s="268"/>
      <c r="I316" s="268"/>
      <c r="J316" s="269" t="s">
        <v>179</v>
      </c>
      <c r="K316" s="270">
        <v>1</v>
      </c>
      <c r="L316" s="271">
        <v>0</v>
      </c>
      <c r="M316" s="272"/>
      <c r="N316" s="272"/>
      <c r="O316" s="191"/>
      <c r="P316" s="232">
        <f>ROUND(V316*K316,2)</f>
        <v>0</v>
      </c>
      <c r="Q316" s="232"/>
      <c r="R316" s="50"/>
      <c r="T316" s="233" t="s">
        <v>23</v>
      </c>
      <c r="U316" s="58" t="s">
        <v>45</v>
      </c>
      <c r="V316" s="165">
        <f>L316+M316</f>
        <v>0</v>
      </c>
      <c r="W316" s="165">
        <f>ROUND(L316*K316,2)</f>
        <v>0</v>
      </c>
      <c r="X316" s="165">
        <f>ROUND(M316*K316,2)</f>
        <v>0</v>
      </c>
      <c r="Y316" s="49"/>
      <c r="Z316" s="234">
        <f>Y316*K316</f>
        <v>0</v>
      </c>
      <c r="AA316" s="234">
        <v>0.00054000000000000001</v>
      </c>
      <c r="AB316" s="234">
        <f>AA316*K316</f>
        <v>0.00054000000000000001</v>
      </c>
      <c r="AC316" s="234">
        <v>0</v>
      </c>
      <c r="AD316" s="235">
        <f>AC316*K316</f>
        <v>0</v>
      </c>
      <c r="AR316" s="23" t="s">
        <v>204</v>
      </c>
      <c r="AT316" s="23" t="s">
        <v>223</v>
      </c>
      <c r="AU316" s="23" t="s">
        <v>112</v>
      </c>
      <c r="AY316" s="23" t="s">
        <v>164</v>
      </c>
      <c r="BE316" s="145">
        <f>IF(U316="základní",P316,0)</f>
        <v>0</v>
      </c>
      <c r="BF316" s="145">
        <f>IF(U316="snížená",P316,0)</f>
        <v>0</v>
      </c>
      <c r="BG316" s="145">
        <f>IF(U316="zákl. přenesená",P316,0)</f>
        <v>0</v>
      </c>
      <c r="BH316" s="145">
        <f>IF(U316="sníž. přenesená",P316,0)</f>
        <v>0</v>
      </c>
      <c r="BI316" s="145">
        <f>IF(U316="nulová",P316,0)</f>
        <v>0</v>
      </c>
      <c r="BJ316" s="23" t="s">
        <v>90</v>
      </c>
      <c r="BK316" s="145">
        <f>ROUND(V316*K316,2)</f>
        <v>0</v>
      </c>
      <c r="BL316" s="23" t="s">
        <v>169</v>
      </c>
      <c r="BM316" s="23" t="s">
        <v>954</v>
      </c>
    </row>
    <row r="317" s="1" customFormat="1" ht="16.5" customHeight="1">
      <c r="B317" s="48"/>
      <c r="C317" s="266" t="s">
        <v>331</v>
      </c>
      <c r="D317" s="266" t="s">
        <v>223</v>
      </c>
      <c r="E317" s="267" t="s">
        <v>955</v>
      </c>
      <c r="F317" s="268" t="s">
        <v>956</v>
      </c>
      <c r="G317" s="268"/>
      <c r="H317" s="268"/>
      <c r="I317" s="268"/>
      <c r="J317" s="269" t="s">
        <v>179</v>
      </c>
      <c r="K317" s="270">
        <v>11</v>
      </c>
      <c r="L317" s="271">
        <v>0</v>
      </c>
      <c r="M317" s="272"/>
      <c r="N317" s="272"/>
      <c r="O317" s="191"/>
      <c r="P317" s="232">
        <f>ROUND(V317*K317,2)</f>
        <v>0</v>
      </c>
      <c r="Q317" s="232"/>
      <c r="R317" s="50"/>
      <c r="T317" s="233" t="s">
        <v>23</v>
      </c>
      <c r="U317" s="58" t="s">
        <v>45</v>
      </c>
      <c r="V317" s="165">
        <f>L317+M317</f>
        <v>0</v>
      </c>
      <c r="W317" s="165">
        <f>ROUND(L317*K317,2)</f>
        <v>0</v>
      </c>
      <c r="X317" s="165">
        <f>ROUND(M317*K317,2)</f>
        <v>0</v>
      </c>
      <c r="Y317" s="49"/>
      <c r="Z317" s="234">
        <f>Y317*K317</f>
        <v>0</v>
      </c>
      <c r="AA317" s="234">
        <v>0.00064999999999999997</v>
      </c>
      <c r="AB317" s="234">
        <f>AA317*K317</f>
        <v>0.0071500000000000001</v>
      </c>
      <c r="AC317" s="234">
        <v>0</v>
      </c>
      <c r="AD317" s="235">
        <f>AC317*K317</f>
        <v>0</v>
      </c>
      <c r="AR317" s="23" t="s">
        <v>204</v>
      </c>
      <c r="AT317" s="23" t="s">
        <v>223</v>
      </c>
      <c r="AU317" s="23" t="s">
        <v>112</v>
      </c>
      <c r="AY317" s="23" t="s">
        <v>164</v>
      </c>
      <c r="BE317" s="145">
        <f>IF(U317="základní",P317,0)</f>
        <v>0</v>
      </c>
      <c r="BF317" s="145">
        <f>IF(U317="snížená",P317,0)</f>
        <v>0</v>
      </c>
      <c r="BG317" s="145">
        <f>IF(U317="zákl. přenesená",P317,0)</f>
        <v>0</v>
      </c>
      <c r="BH317" s="145">
        <f>IF(U317="sníž. přenesená",P317,0)</f>
        <v>0</v>
      </c>
      <c r="BI317" s="145">
        <f>IF(U317="nulová",P317,0)</f>
        <v>0</v>
      </c>
      <c r="BJ317" s="23" t="s">
        <v>90</v>
      </c>
      <c r="BK317" s="145">
        <f>ROUND(V317*K317,2)</f>
        <v>0</v>
      </c>
      <c r="BL317" s="23" t="s">
        <v>169</v>
      </c>
      <c r="BM317" s="23" t="s">
        <v>957</v>
      </c>
    </row>
    <row r="318" s="1" customFormat="1" ht="25.5" customHeight="1">
      <c r="B318" s="48"/>
      <c r="C318" s="225" t="s">
        <v>336</v>
      </c>
      <c r="D318" s="225" t="s">
        <v>165</v>
      </c>
      <c r="E318" s="226" t="s">
        <v>958</v>
      </c>
      <c r="F318" s="227" t="s">
        <v>959</v>
      </c>
      <c r="G318" s="227"/>
      <c r="H318" s="227"/>
      <c r="I318" s="227"/>
      <c r="J318" s="228" t="s">
        <v>179</v>
      </c>
      <c r="K318" s="229">
        <v>7</v>
      </c>
      <c r="L318" s="230">
        <v>0</v>
      </c>
      <c r="M318" s="230">
        <v>0</v>
      </c>
      <c r="N318" s="231"/>
      <c r="O318" s="231"/>
      <c r="P318" s="232">
        <f>ROUND(V318*K318,2)</f>
        <v>0</v>
      </c>
      <c r="Q318" s="232"/>
      <c r="R318" s="50"/>
      <c r="T318" s="233" t="s">
        <v>23</v>
      </c>
      <c r="U318" s="58" t="s">
        <v>45</v>
      </c>
      <c r="V318" s="165">
        <f>L318+M318</f>
        <v>0</v>
      </c>
      <c r="W318" s="165">
        <f>ROUND(L318*K318,2)</f>
        <v>0</v>
      </c>
      <c r="X318" s="165">
        <f>ROUND(M318*K318,2)</f>
        <v>0</v>
      </c>
      <c r="Y318" s="49"/>
      <c r="Z318" s="234">
        <f>Y318*K318</f>
        <v>0</v>
      </c>
      <c r="AA318" s="234">
        <v>0</v>
      </c>
      <c r="AB318" s="234">
        <f>AA318*K318</f>
        <v>0</v>
      </c>
      <c r="AC318" s="234">
        <v>0</v>
      </c>
      <c r="AD318" s="235">
        <f>AC318*K318</f>
        <v>0</v>
      </c>
      <c r="AR318" s="23" t="s">
        <v>169</v>
      </c>
      <c r="AT318" s="23" t="s">
        <v>165</v>
      </c>
      <c r="AU318" s="23" t="s">
        <v>112</v>
      </c>
      <c r="AY318" s="23" t="s">
        <v>164</v>
      </c>
      <c r="BE318" s="145">
        <f>IF(U318="základní",P318,0)</f>
        <v>0</v>
      </c>
      <c r="BF318" s="145">
        <f>IF(U318="snížená",P318,0)</f>
        <v>0</v>
      </c>
      <c r="BG318" s="145">
        <f>IF(U318="zákl. přenesená",P318,0)</f>
        <v>0</v>
      </c>
      <c r="BH318" s="145">
        <f>IF(U318="sníž. přenesená",P318,0)</f>
        <v>0</v>
      </c>
      <c r="BI318" s="145">
        <f>IF(U318="nulová",P318,0)</f>
        <v>0</v>
      </c>
      <c r="BJ318" s="23" t="s">
        <v>90</v>
      </c>
      <c r="BK318" s="145">
        <f>ROUND(V318*K318,2)</f>
        <v>0</v>
      </c>
      <c r="BL318" s="23" t="s">
        <v>169</v>
      </c>
      <c r="BM318" s="23" t="s">
        <v>960</v>
      </c>
    </row>
    <row r="319" s="1" customFormat="1" ht="25.5" customHeight="1">
      <c r="B319" s="48"/>
      <c r="C319" s="266" t="s">
        <v>340</v>
      </c>
      <c r="D319" s="266" t="s">
        <v>223</v>
      </c>
      <c r="E319" s="267" t="s">
        <v>961</v>
      </c>
      <c r="F319" s="268" t="s">
        <v>962</v>
      </c>
      <c r="G319" s="268"/>
      <c r="H319" s="268"/>
      <c r="I319" s="268"/>
      <c r="J319" s="269" t="s">
        <v>179</v>
      </c>
      <c r="K319" s="270">
        <v>7</v>
      </c>
      <c r="L319" s="271">
        <v>0</v>
      </c>
      <c r="M319" s="272"/>
      <c r="N319" s="272"/>
      <c r="O319" s="191"/>
      <c r="P319" s="232">
        <f>ROUND(V319*K319,2)</f>
        <v>0</v>
      </c>
      <c r="Q319" s="232"/>
      <c r="R319" s="50"/>
      <c r="T319" s="233" t="s">
        <v>23</v>
      </c>
      <c r="U319" s="58" t="s">
        <v>45</v>
      </c>
      <c r="V319" s="165">
        <f>L319+M319</f>
        <v>0</v>
      </c>
      <c r="W319" s="165">
        <f>ROUND(L319*K319,2)</f>
        <v>0</v>
      </c>
      <c r="X319" s="165">
        <f>ROUND(M319*K319,2)</f>
        <v>0</v>
      </c>
      <c r="Y319" s="49"/>
      <c r="Z319" s="234">
        <f>Y319*K319</f>
        <v>0</v>
      </c>
      <c r="AA319" s="234">
        <v>0.0019400000000000001</v>
      </c>
      <c r="AB319" s="234">
        <f>AA319*K319</f>
        <v>0.01358</v>
      </c>
      <c r="AC319" s="234">
        <v>0</v>
      </c>
      <c r="AD319" s="235">
        <f>AC319*K319</f>
        <v>0</v>
      </c>
      <c r="AR319" s="23" t="s">
        <v>204</v>
      </c>
      <c r="AT319" s="23" t="s">
        <v>223</v>
      </c>
      <c r="AU319" s="23" t="s">
        <v>112</v>
      </c>
      <c r="AY319" s="23" t="s">
        <v>164</v>
      </c>
      <c r="BE319" s="145">
        <f>IF(U319="základní",P319,0)</f>
        <v>0</v>
      </c>
      <c r="BF319" s="145">
        <f>IF(U319="snížená",P319,0)</f>
        <v>0</v>
      </c>
      <c r="BG319" s="145">
        <f>IF(U319="zákl. přenesená",P319,0)</f>
        <v>0</v>
      </c>
      <c r="BH319" s="145">
        <f>IF(U319="sníž. přenesená",P319,0)</f>
        <v>0</v>
      </c>
      <c r="BI319" s="145">
        <f>IF(U319="nulová",P319,0)</f>
        <v>0</v>
      </c>
      <c r="BJ319" s="23" t="s">
        <v>90</v>
      </c>
      <c r="BK319" s="145">
        <f>ROUND(V319*K319,2)</f>
        <v>0</v>
      </c>
      <c r="BL319" s="23" t="s">
        <v>169</v>
      </c>
      <c r="BM319" s="23" t="s">
        <v>963</v>
      </c>
    </row>
    <row r="320" s="1" customFormat="1" ht="38.25" customHeight="1">
      <c r="B320" s="48"/>
      <c r="C320" s="225" t="s">
        <v>344</v>
      </c>
      <c r="D320" s="225" t="s">
        <v>165</v>
      </c>
      <c r="E320" s="226" t="s">
        <v>964</v>
      </c>
      <c r="F320" s="227" t="s">
        <v>965</v>
      </c>
      <c r="G320" s="227"/>
      <c r="H320" s="227"/>
      <c r="I320" s="227"/>
      <c r="J320" s="228" t="s">
        <v>179</v>
      </c>
      <c r="K320" s="229">
        <v>6</v>
      </c>
      <c r="L320" s="230">
        <v>0</v>
      </c>
      <c r="M320" s="230">
        <v>0</v>
      </c>
      <c r="N320" s="231"/>
      <c r="O320" s="231"/>
      <c r="P320" s="232">
        <f>ROUND(V320*K320,2)</f>
        <v>0</v>
      </c>
      <c r="Q320" s="232"/>
      <c r="R320" s="50"/>
      <c r="T320" s="233" t="s">
        <v>23</v>
      </c>
      <c r="U320" s="58" t="s">
        <v>45</v>
      </c>
      <c r="V320" s="165">
        <f>L320+M320</f>
        <v>0</v>
      </c>
      <c r="W320" s="165">
        <f>ROUND(L320*K320,2)</f>
        <v>0</v>
      </c>
      <c r="X320" s="165">
        <f>ROUND(M320*K320,2)</f>
        <v>0</v>
      </c>
      <c r="Y320" s="49"/>
      <c r="Z320" s="234">
        <f>Y320*K320</f>
        <v>0</v>
      </c>
      <c r="AA320" s="234">
        <v>0</v>
      </c>
      <c r="AB320" s="234">
        <f>AA320*K320</f>
        <v>0</v>
      </c>
      <c r="AC320" s="234">
        <v>0</v>
      </c>
      <c r="AD320" s="235">
        <f>AC320*K320</f>
        <v>0</v>
      </c>
      <c r="AR320" s="23" t="s">
        <v>169</v>
      </c>
      <c r="AT320" s="23" t="s">
        <v>165</v>
      </c>
      <c r="AU320" s="23" t="s">
        <v>112</v>
      </c>
      <c r="AY320" s="23" t="s">
        <v>164</v>
      </c>
      <c r="BE320" s="145">
        <f>IF(U320="základní",P320,0)</f>
        <v>0</v>
      </c>
      <c r="BF320" s="145">
        <f>IF(U320="snížená",P320,0)</f>
        <v>0</v>
      </c>
      <c r="BG320" s="145">
        <f>IF(U320="zákl. přenesená",P320,0)</f>
        <v>0</v>
      </c>
      <c r="BH320" s="145">
        <f>IF(U320="sníž. přenesená",P320,0)</f>
        <v>0</v>
      </c>
      <c r="BI320" s="145">
        <f>IF(U320="nulová",P320,0)</f>
        <v>0</v>
      </c>
      <c r="BJ320" s="23" t="s">
        <v>90</v>
      </c>
      <c r="BK320" s="145">
        <f>ROUND(V320*K320,2)</f>
        <v>0</v>
      </c>
      <c r="BL320" s="23" t="s">
        <v>169</v>
      </c>
      <c r="BM320" s="23" t="s">
        <v>966</v>
      </c>
    </row>
    <row r="321" s="1" customFormat="1" ht="16.5" customHeight="1">
      <c r="B321" s="48"/>
      <c r="C321" s="266" t="s">
        <v>350</v>
      </c>
      <c r="D321" s="266" t="s">
        <v>223</v>
      </c>
      <c r="E321" s="267" t="s">
        <v>967</v>
      </c>
      <c r="F321" s="268" t="s">
        <v>968</v>
      </c>
      <c r="G321" s="268"/>
      <c r="H321" s="268"/>
      <c r="I321" s="268"/>
      <c r="J321" s="269" t="s">
        <v>179</v>
      </c>
      <c r="K321" s="270">
        <v>6</v>
      </c>
      <c r="L321" s="271">
        <v>0</v>
      </c>
      <c r="M321" s="272"/>
      <c r="N321" s="272"/>
      <c r="O321" s="191"/>
      <c r="P321" s="232">
        <f>ROUND(V321*K321,2)</f>
        <v>0</v>
      </c>
      <c r="Q321" s="232"/>
      <c r="R321" s="50"/>
      <c r="T321" s="233" t="s">
        <v>23</v>
      </c>
      <c r="U321" s="58" t="s">
        <v>45</v>
      </c>
      <c r="V321" s="165">
        <f>L321+M321</f>
        <v>0</v>
      </c>
      <c r="W321" s="165">
        <f>ROUND(L321*K321,2)</f>
        <v>0</v>
      </c>
      <c r="X321" s="165">
        <f>ROUND(M321*K321,2)</f>
        <v>0</v>
      </c>
      <c r="Y321" s="49"/>
      <c r="Z321" s="234">
        <f>Y321*K321</f>
        <v>0</v>
      </c>
      <c r="AA321" s="234">
        <v>0.00040999999999999999</v>
      </c>
      <c r="AB321" s="234">
        <f>AA321*K321</f>
        <v>0.0024599999999999999</v>
      </c>
      <c r="AC321" s="234">
        <v>0</v>
      </c>
      <c r="AD321" s="235">
        <f>AC321*K321</f>
        <v>0</v>
      </c>
      <c r="AR321" s="23" t="s">
        <v>204</v>
      </c>
      <c r="AT321" s="23" t="s">
        <v>223</v>
      </c>
      <c r="AU321" s="23" t="s">
        <v>112</v>
      </c>
      <c r="AY321" s="23" t="s">
        <v>164</v>
      </c>
      <c r="BE321" s="145">
        <f>IF(U321="základní",P321,0)</f>
        <v>0</v>
      </c>
      <c r="BF321" s="145">
        <f>IF(U321="snížená",P321,0)</f>
        <v>0</v>
      </c>
      <c r="BG321" s="145">
        <f>IF(U321="zákl. přenesená",P321,0)</f>
        <v>0</v>
      </c>
      <c r="BH321" s="145">
        <f>IF(U321="sníž. přenesená",P321,0)</f>
        <v>0</v>
      </c>
      <c r="BI321" s="145">
        <f>IF(U321="nulová",P321,0)</f>
        <v>0</v>
      </c>
      <c r="BJ321" s="23" t="s">
        <v>90</v>
      </c>
      <c r="BK321" s="145">
        <f>ROUND(V321*K321,2)</f>
        <v>0</v>
      </c>
      <c r="BL321" s="23" t="s">
        <v>169</v>
      </c>
      <c r="BM321" s="23" t="s">
        <v>969</v>
      </c>
    </row>
    <row r="322" s="1" customFormat="1" ht="38.25" customHeight="1">
      <c r="B322" s="48"/>
      <c r="C322" s="225" t="s">
        <v>354</v>
      </c>
      <c r="D322" s="225" t="s">
        <v>165</v>
      </c>
      <c r="E322" s="226" t="s">
        <v>970</v>
      </c>
      <c r="F322" s="227" t="s">
        <v>971</v>
      </c>
      <c r="G322" s="227"/>
      <c r="H322" s="227"/>
      <c r="I322" s="227"/>
      <c r="J322" s="228" t="s">
        <v>179</v>
      </c>
      <c r="K322" s="229">
        <v>3</v>
      </c>
      <c r="L322" s="230">
        <v>0</v>
      </c>
      <c r="M322" s="230">
        <v>0</v>
      </c>
      <c r="N322" s="231"/>
      <c r="O322" s="231"/>
      <c r="P322" s="232">
        <f>ROUND(V322*K322,2)</f>
        <v>0</v>
      </c>
      <c r="Q322" s="232"/>
      <c r="R322" s="50"/>
      <c r="T322" s="233" t="s">
        <v>23</v>
      </c>
      <c r="U322" s="58" t="s">
        <v>45</v>
      </c>
      <c r="V322" s="165">
        <f>L322+M322</f>
        <v>0</v>
      </c>
      <c r="W322" s="165">
        <f>ROUND(L322*K322,2)</f>
        <v>0</v>
      </c>
      <c r="X322" s="165">
        <f>ROUND(M322*K322,2)</f>
        <v>0</v>
      </c>
      <c r="Y322" s="49"/>
      <c r="Z322" s="234">
        <f>Y322*K322</f>
        <v>0</v>
      </c>
      <c r="AA322" s="234">
        <v>1.0000000000000001E-05</v>
      </c>
      <c r="AB322" s="234">
        <f>AA322*K322</f>
        <v>3.0000000000000004E-05</v>
      </c>
      <c r="AC322" s="234">
        <v>0</v>
      </c>
      <c r="AD322" s="235">
        <f>AC322*K322</f>
        <v>0</v>
      </c>
      <c r="AR322" s="23" t="s">
        <v>169</v>
      </c>
      <c r="AT322" s="23" t="s">
        <v>165</v>
      </c>
      <c r="AU322" s="23" t="s">
        <v>112</v>
      </c>
      <c r="AY322" s="23" t="s">
        <v>164</v>
      </c>
      <c r="BE322" s="145">
        <f>IF(U322="základní",P322,0)</f>
        <v>0</v>
      </c>
      <c r="BF322" s="145">
        <f>IF(U322="snížená",P322,0)</f>
        <v>0</v>
      </c>
      <c r="BG322" s="145">
        <f>IF(U322="zákl. přenesená",P322,0)</f>
        <v>0</v>
      </c>
      <c r="BH322" s="145">
        <f>IF(U322="sníž. přenesená",P322,0)</f>
        <v>0</v>
      </c>
      <c r="BI322" s="145">
        <f>IF(U322="nulová",P322,0)</f>
        <v>0</v>
      </c>
      <c r="BJ322" s="23" t="s">
        <v>90</v>
      </c>
      <c r="BK322" s="145">
        <f>ROUND(V322*K322,2)</f>
        <v>0</v>
      </c>
      <c r="BL322" s="23" t="s">
        <v>169</v>
      </c>
      <c r="BM322" s="23" t="s">
        <v>972</v>
      </c>
    </row>
    <row r="323" s="1" customFormat="1" ht="16.5" customHeight="1">
      <c r="B323" s="48"/>
      <c r="C323" s="266" t="s">
        <v>358</v>
      </c>
      <c r="D323" s="266" t="s">
        <v>223</v>
      </c>
      <c r="E323" s="267" t="s">
        <v>973</v>
      </c>
      <c r="F323" s="268" t="s">
        <v>974</v>
      </c>
      <c r="G323" s="268"/>
      <c r="H323" s="268"/>
      <c r="I323" s="268"/>
      <c r="J323" s="269" t="s">
        <v>179</v>
      </c>
      <c r="K323" s="270">
        <v>1</v>
      </c>
      <c r="L323" s="271">
        <v>0</v>
      </c>
      <c r="M323" s="272"/>
      <c r="N323" s="272"/>
      <c r="O323" s="191"/>
      <c r="P323" s="232">
        <f>ROUND(V323*K323,2)</f>
        <v>0</v>
      </c>
      <c r="Q323" s="232"/>
      <c r="R323" s="50"/>
      <c r="T323" s="233" t="s">
        <v>23</v>
      </c>
      <c r="U323" s="58" t="s">
        <v>45</v>
      </c>
      <c r="V323" s="165">
        <f>L323+M323</f>
        <v>0</v>
      </c>
      <c r="W323" s="165">
        <f>ROUND(L323*K323,2)</f>
        <v>0</v>
      </c>
      <c r="X323" s="165">
        <f>ROUND(M323*K323,2)</f>
        <v>0</v>
      </c>
      <c r="Y323" s="49"/>
      <c r="Z323" s="234">
        <f>Y323*K323</f>
        <v>0</v>
      </c>
      <c r="AA323" s="234">
        <v>0.00125</v>
      </c>
      <c r="AB323" s="234">
        <f>AA323*K323</f>
        <v>0.00125</v>
      </c>
      <c r="AC323" s="234">
        <v>0</v>
      </c>
      <c r="AD323" s="235">
        <f>AC323*K323</f>
        <v>0</v>
      </c>
      <c r="AR323" s="23" t="s">
        <v>204</v>
      </c>
      <c r="AT323" s="23" t="s">
        <v>223</v>
      </c>
      <c r="AU323" s="23" t="s">
        <v>112</v>
      </c>
      <c r="AY323" s="23" t="s">
        <v>164</v>
      </c>
      <c r="BE323" s="145">
        <f>IF(U323="základní",P323,0)</f>
        <v>0</v>
      </c>
      <c r="BF323" s="145">
        <f>IF(U323="snížená",P323,0)</f>
        <v>0</v>
      </c>
      <c r="BG323" s="145">
        <f>IF(U323="zákl. přenesená",P323,0)</f>
        <v>0</v>
      </c>
      <c r="BH323" s="145">
        <f>IF(U323="sníž. přenesená",P323,0)</f>
        <v>0</v>
      </c>
      <c r="BI323" s="145">
        <f>IF(U323="nulová",P323,0)</f>
        <v>0</v>
      </c>
      <c r="BJ323" s="23" t="s">
        <v>90</v>
      </c>
      <c r="BK323" s="145">
        <f>ROUND(V323*K323,2)</f>
        <v>0</v>
      </c>
      <c r="BL323" s="23" t="s">
        <v>169</v>
      </c>
      <c r="BM323" s="23" t="s">
        <v>975</v>
      </c>
    </row>
    <row r="324" s="1" customFormat="1" ht="16.5" customHeight="1">
      <c r="B324" s="48"/>
      <c r="C324" s="266" t="s">
        <v>362</v>
      </c>
      <c r="D324" s="266" t="s">
        <v>223</v>
      </c>
      <c r="E324" s="267" t="s">
        <v>976</v>
      </c>
      <c r="F324" s="268" t="s">
        <v>977</v>
      </c>
      <c r="G324" s="268"/>
      <c r="H324" s="268"/>
      <c r="I324" s="268"/>
      <c r="J324" s="269" t="s">
        <v>179</v>
      </c>
      <c r="K324" s="270">
        <v>2</v>
      </c>
      <c r="L324" s="271">
        <v>0</v>
      </c>
      <c r="M324" s="272"/>
      <c r="N324" s="272"/>
      <c r="O324" s="191"/>
      <c r="P324" s="232">
        <f>ROUND(V324*K324,2)</f>
        <v>0</v>
      </c>
      <c r="Q324" s="232"/>
      <c r="R324" s="50"/>
      <c r="T324" s="233" t="s">
        <v>23</v>
      </c>
      <c r="U324" s="58" t="s">
        <v>45</v>
      </c>
      <c r="V324" s="165">
        <f>L324+M324</f>
        <v>0</v>
      </c>
      <c r="W324" s="165">
        <f>ROUND(L324*K324,2)</f>
        <v>0</v>
      </c>
      <c r="X324" s="165">
        <f>ROUND(M324*K324,2)</f>
        <v>0</v>
      </c>
      <c r="Y324" s="49"/>
      <c r="Z324" s="234">
        <f>Y324*K324</f>
        <v>0</v>
      </c>
      <c r="AA324" s="234">
        <v>0.00079000000000000001</v>
      </c>
      <c r="AB324" s="234">
        <f>AA324*K324</f>
        <v>0.00158</v>
      </c>
      <c r="AC324" s="234">
        <v>0</v>
      </c>
      <c r="AD324" s="235">
        <f>AC324*K324</f>
        <v>0</v>
      </c>
      <c r="AR324" s="23" t="s">
        <v>204</v>
      </c>
      <c r="AT324" s="23" t="s">
        <v>223</v>
      </c>
      <c r="AU324" s="23" t="s">
        <v>112</v>
      </c>
      <c r="AY324" s="23" t="s">
        <v>164</v>
      </c>
      <c r="BE324" s="145">
        <f>IF(U324="základní",P324,0)</f>
        <v>0</v>
      </c>
      <c r="BF324" s="145">
        <f>IF(U324="snížená",P324,0)</f>
        <v>0</v>
      </c>
      <c r="BG324" s="145">
        <f>IF(U324="zákl. přenesená",P324,0)</f>
        <v>0</v>
      </c>
      <c r="BH324" s="145">
        <f>IF(U324="sníž. přenesená",P324,0)</f>
        <v>0</v>
      </c>
      <c r="BI324" s="145">
        <f>IF(U324="nulová",P324,0)</f>
        <v>0</v>
      </c>
      <c r="BJ324" s="23" t="s">
        <v>90</v>
      </c>
      <c r="BK324" s="145">
        <f>ROUND(V324*K324,2)</f>
        <v>0</v>
      </c>
      <c r="BL324" s="23" t="s">
        <v>169</v>
      </c>
      <c r="BM324" s="23" t="s">
        <v>978</v>
      </c>
    </row>
    <row r="325" s="1" customFormat="1" ht="38.25" customHeight="1">
      <c r="B325" s="48"/>
      <c r="C325" s="225" t="s">
        <v>226</v>
      </c>
      <c r="D325" s="225" t="s">
        <v>165</v>
      </c>
      <c r="E325" s="226" t="s">
        <v>979</v>
      </c>
      <c r="F325" s="227" t="s">
        <v>980</v>
      </c>
      <c r="G325" s="227"/>
      <c r="H325" s="227"/>
      <c r="I325" s="227"/>
      <c r="J325" s="228" t="s">
        <v>179</v>
      </c>
      <c r="K325" s="229">
        <v>2</v>
      </c>
      <c r="L325" s="230">
        <v>0</v>
      </c>
      <c r="M325" s="230">
        <v>0</v>
      </c>
      <c r="N325" s="231"/>
      <c r="O325" s="231"/>
      <c r="P325" s="232">
        <f>ROUND(V325*K325,2)</f>
        <v>0</v>
      </c>
      <c r="Q325" s="232"/>
      <c r="R325" s="50"/>
      <c r="T325" s="233" t="s">
        <v>23</v>
      </c>
      <c r="U325" s="58" t="s">
        <v>45</v>
      </c>
      <c r="V325" s="165">
        <f>L325+M325</f>
        <v>0</v>
      </c>
      <c r="W325" s="165">
        <f>ROUND(L325*K325,2)</f>
        <v>0</v>
      </c>
      <c r="X325" s="165">
        <f>ROUND(M325*K325,2)</f>
        <v>0</v>
      </c>
      <c r="Y325" s="49"/>
      <c r="Z325" s="234">
        <f>Y325*K325</f>
        <v>0</v>
      </c>
      <c r="AA325" s="234">
        <v>1.0000000000000001E-05</v>
      </c>
      <c r="AB325" s="234">
        <f>AA325*K325</f>
        <v>2.0000000000000002E-05</v>
      </c>
      <c r="AC325" s="234">
        <v>0</v>
      </c>
      <c r="AD325" s="235">
        <f>AC325*K325</f>
        <v>0</v>
      </c>
      <c r="AR325" s="23" t="s">
        <v>169</v>
      </c>
      <c r="AT325" s="23" t="s">
        <v>165</v>
      </c>
      <c r="AU325" s="23" t="s">
        <v>112</v>
      </c>
      <c r="AY325" s="23" t="s">
        <v>164</v>
      </c>
      <c r="BE325" s="145">
        <f>IF(U325="základní",P325,0)</f>
        <v>0</v>
      </c>
      <c r="BF325" s="145">
        <f>IF(U325="snížená",P325,0)</f>
        <v>0</v>
      </c>
      <c r="BG325" s="145">
        <f>IF(U325="zákl. přenesená",P325,0)</f>
        <v>0</v>
      </c>
      <c r="BH325" s="145">
        <f>IF(U325="sníž. přenesená",P325,0)</f>
        <v>0</v>
      </c>
      <c r="BI325" s="145">
        <f>IF(U325="nulová",P325,0)</f>
        <v>0</v>
      </c>
      <c r="BJ325" s="23" t="s">
        <v>90</v>
      </c>
      <c r="BK325" s="145">
        <f>ROUND(V325*K325,2)</f>
        <v>0</v>
      </c>
      <c r="BL325" s="23" t="s">
        <v>169</v>
      </c>
      <c r="BM325" s="23" t="s">
        <v>981</v>
      </c>
    </row>
    <row r="326" s="1" customFormat="1" ht="25.5" customHeight="1">
      <c r="B326" s="48"/>
      <c r="C326" s="266" t="s">
        <v>373</v>
      </c>
      <c r="D326" s="266" t="s">
        <v>223</v>
      </c>
      <c r="E326" s="267" t="s">
        <v>982</v>
      </c>
      <c r="F326" s="268" t="s">
        <v>983</v>
      </c>
      <c r="G326" s="268"/>
      <c r="H326" s="268"/>
      <c r="I326" s="268"/>
      <c r="J326" s="269" t="s">
        <v>179</v>
      </c>
      <c r="K326" s="270">
        <v>2</v>
      </c>
      <c r="L326" s="271">
        <v>0</v>
      </c>
      <c r="M326" s="272"/>
      <c r="N326" s="272"/>
      <c r="O326" s="191"/>
      <c r="P326" s="232">
        <f>ROUND(V326*K326,2)</f>
        <v>0</v>
      </c>
      <c r="Q326" s="232"/>
      <c r="R326" s="50"/>
      <c r="T326" s="233" t="s">
        <v>23</v>
      </c>
      <c r="U326" s="58" t="s">
        <v>45</v>
      </c>
      <c r="V326" s="165">
        <f>L326+M326</f>
        <v>0</v>
      </c>
      <c r="W326" s="165">
        <f>ROUND(L326*K326,2)</f>
        <v>0</v>
      </c>
      <c r="X326" s="165">
        <f>ROUND(M326*K326,2)</f>
        <v>0</v>
      </c>
      <c r="Y326" s="49"/>
      <c r="Z326" s="234">
        <f>Y326*K326</f>
        <v>0</v>
      </c>
      <c r="AA326" s="234">
        <v>0.00263</v>
      </c>
      <c r="AB326" s="234">
        <f>AA326*K326</f>
        <v>0.0052599999999999999</v>
      </c>
      <c r="AC326" s="234">
        <v>0</v>
      </c>
      <c r="AD326" s="235">
        <f>AC326*K326</f>
        <v>0</v>
      </c>
      <c r="AR326" s="23" t="s">
        <v>204</v>
      </c>
      <c r="AT326" s="23" t="s">
        <v>223</v>
      </c>
      <c r="AU326" s="23" t="s">
        <v>112</v>
      </c>
      <c r="AY326" s="23" t="s">
        <v>164</v>
      </c>
      <c r="BE326" s="145">
        <f>IF(U326="základní",P326,0)</f>
        <v>0</v>
      </c>
      <c r="BF326" s="145">
        <f>IF(U326="snížená",P326,0)</f>
        <v>0</v>
      </c>
      <c r="BG326" s="145">
        <f>IF(U326="zákl. přenesená",P326,0)</f>
        <v>0</v>
      </c>
      <c r="BH326" s="145">
        <f>IF(U326="sníž. přenesená",P326,0)</f>
        <v>0</v>
      </c>
      <c r="BI326" s="145">
        <f>IF(U326="nulová",P326,0)</f>
        <v>0</v>
      </c>
      <c r="BJ326" s="23" t="s">
        <v>90</v>
      </c>
      <c r="BK326" s="145">
        <f>ROUND(V326*K326,2)</f>
        <v>0</v>
      </c>
      <c r="BL326" s="23" t="s">
        <v>169</v>
      </c>
      <c r="BM326" s="23" t="s">
        <v>984</v>
      </c>
    </row>
    <row r="327" s="1" customFormat="1" ht="38.25" customHeight="1">
      <c r="B327" s="48"/>
      <c r="C327" s="225" t="s">
        <v>377</v>
      </c>
      <c r="D327" s="225" t="s">
        <v>165</v>
      </c>
      <c r="E327" s="226" t="s">
        <v>985</v>
      </c>
      <c r="F327" s="227" t="s">
        <v>986</v>
      </c>
      <c r="G327" s="227"/>
      <c r="H327" s="227"/>
      <c r="I327" s="227"/>
      <c r="J327" s="228" t="s">
        <v>179</v>
      </c>
      <c r="K327" s="229">
        <v>1</v>
      </c>
      <c r="L327" s="230">
        <v>0</v>
      </c>
      <c r="M327" s="230">
        <v>0</v>
      </c>
      <c r="N327" s="231"/>
      <c r="O327" s="231"/>
      <c r="P327" s="232">
        <f>ROUND(V327*K327,2)</f>
        <v>0</v>
      </c>
      <c r="Q327" s="232"/>
      <c r="R327" s="50"/>
      <c r="T327" s="233" t="s">
        <v>23</v>
      </c>
      <c r="U327" s="58" t="s">
        <v>45</v>
      </c>
      <c r="V327" s="165">
        <f>L327+M327</f>
        <v>0</v>
      </c>
      <c r="W327" s="165">
        <f>ROUND(L327*K327,2)</f>
        <v>0</v>
      </c>
      <c r="X327" s="165">
        <f>ROUND(M327*K327,2)</f>
        <v>0</v>
      </c>
      <c r="Y327" s="49"/>
      <c r="Z327" s="234">
        <f>Y327*K327</f>
        <v>0</v>
      </c>
      <c r="AA327" s="234">
        <v>1.81138</v>
      </c>
      <c r="AB327" s="234">
        <f>AA327*K327</f>
        <v>1.81138</v>
      </c>
      <c r="AC327" s="234">
        <v>0</v>
      </c>
      <c r="AD327" s="235">
        <f>AC327*K327</f>
        <v>0</v>
      </c>
      <c r="AR327" s="23" t="s">
        <v>169</v>
      </c>
      <c r="AT327" s="23" t="s">
        <v>165</v>
      </c>
      <c r="AU327" s="23" t="s">
        <v>112</v>
      </c>
      <c r="AY327" s="23" t="s">
        <v>164</v>
      </c>
      <c r="BE327" s="145">
        <f>IF(U327="základní",P327,0)</f>
        <v>0</v>
      </c>
      <c r="BF327" s="145">
        <f>IF(U327="snížená",P327,0)</f>
        <v>0</v>
      </c>
      <c r="BG327" s="145">
        <f>IF(U327="zákl. přenesená",P327,0)</f>
        <v>0</v>
      </c>
      <c r="BH327" s="145">
        <f>IF(U327="sníž. přenesená",P327,0)</f>
        <v>0</v>
      </c>
      <c r="BI327" s="145">
        <f>IF(U327="nulová",P327,0)</f>
        <v>0</v>
      </c>
      <c r="BJ327" s="23" t="s">
        <v>90</v>
      </c>
      <c r="BK327" s="145">
        <f>ROUND(V327*K327,2)</f>
        <v>0</v>
      </c>
      <c r="BL327" s="23" t="s">
        <v>169</v>
      </c>
      <c r="BM327" s="23" t="s">
        <v>987</v>
      </c>
    </row>
    <row r="328" s="10" customFormat="1" ht="16.5" customHeight="1">
      <c r="B328" s="236"/>
      <c r="C328" s="237"/>
      <c r="D328" s="237"/>
      <c r="E328" s="238" t="s">
        <v>23</v>
      </c>
      <c r="F328" s="239" t="s">
        <v>988</v>
      </c>
      <c r="G328" s="240"/>
      <c r="H328" s="240"/>
      <c r="I328" s="240"/>
      <c r="J328" s="237"/>
      <c r="K328" s="238" t="s">
        <v>23</v>
      </c>
      <c r="L328" s="237"/>
      <c r="M328" s="237"/>
      <c r="N328" s="237"/>
      <c r="O328" s="237"/>
      <c r="P328" s="237"/>
      <c r="Q328" s="237"/>
      <c r="R328" s="241"/>
      <c r="T328" s="242"/>
      <c r="U328" s="237"/>
      <c r="V328" s="237"/>
      <c r="W328" s="237"/>
      <c r="X328" s="237"/>
      <c r="Y328" s="237"/>
      <c r="Z328" s="237"/>
      <c r="AA328" s="237"/>
      <c r="AB328" s="237"/>
      <c r="AC328" s="237"/>
      <c r="AD328" s="243"/>
      <c r="AT328" s="244" t="s">
        <v>172</v>
      </c>
      <c r="AU328" s="244" t="s">
        <v>112</v>
      </c>
      <c r="AV328" s="10" t="s">
        <v>90</v>
      </c>
      <c r="AW328" s="10" t="s">
        <v>7</v>
      </c>
      <c r="AX328" s="10" t="s">
        <v>82</v>
      </c>
      <c r="AY328" s="244" t="s">
        <v>164</v>
      </c>
    </row>
    <row r="329" s="11" customFormat="1" ht="16.5" customHeight="1">
      <c r="B329" s="246"/>
      <c r="C329" s="247"/>
      <c r="D329" s="247"/>
      <c r="E329" s="248" t="s">
        <v>23</v>
      </c>
      <c r="F329" s="249" t="s">
        <v>90</v>
      </c>
      <c r="G329" s="247"/>
      <c r="H329" s="247"/>
      <c r="I329" s="247"/>
      <c r="J329" s="247"/>
      <c r="K329" s="250">
        <v>1</v>
      </c>
      <c r="L329" s="247"/>
      <c r="M329" s="247"/>
      <c r="N329" s="247"/>
      <c r="O329" s="247"/>
      <c r="P329" s="247"/>
      <c r="Q329" s="247"/>
      <c r="R329" s="251"/>
      <c r="T329" s="252"/>
      <c r="U329" s="247"/>
      <c r="V329" s="247"/>
      <c r="W329" s="247"/>
      <c r="X329" s="247"/>
      <c r="Y329" s="247"/>
      <c r="Z329" s="247"/>
      <c r="AA329" s="247"/>
      <c r="AB329" s="247"/>
      <c r="AC329" s="247"/>
      <c r="AD329" s="253"/>
      <c r="AT329" s="254" t="s">
        <v>172</v>
      </c>
      <c r="AU329" s="254" t="s">
        <v>112</v>
      </c>
      <c r="AV329" s="11" t="s">
        <v>112</v>
      </c>
      <c r="AW329" s="11" t="s">
        <v>7</v>
      </c>
      <c r="AX329" s="11" t="s">
        <v>82</v>
      </c>
      <c r="AY329" s="254" t="s">
        <v>164</v>
      </c>
    </row>
    <row r="330" s="1" customFormat="1" ht="16.5" customHeight="1">
      <c r="B330" s="48"/>
      <c r="C330" s="266" t="s">
        <v>381</v>
      </c>
      <c r="D330" s="266" t="s">
        <v>223</v>
      </c>
      <c r="E330" s="267" t="s">
        <v>989</v>
      </c>
      <c r="F330" s="268" t="s">
        <v>990</v>
      </c>
      <c r="G330" s="268"/>
      <c r="H330" s="268"/>
      <c r="I330" s="268"/>
      <c r="J330" s="269" t="s">
        <v>179</v>
      </c>
      <c r="K330" s="270">
        <v>1</v>
      </c>
      <c r="L330" s="271">
        <v>0</v>
      </c>
      <c r="M330" s="272"/>
      <c r="N330" s="272"/>
      <c r="O330" s="191"/>
      <c r="P330" s="232">
        <f>ROUND(V330*K330,2)</f>
        <v>0</v>
      </c>
      <c r="Q330" s="232"/>
      <c r="R330" s="50"/>
      <c r="T330" s="233" t="s">
        <v>23</v>
      </c>
      <c r="U330" s="58" t="s">
        <v>45</v>
      </c>
      <c r="V330" s="165">
        <f>L330+M330</f>
        <v>0</v>
      </c>
      <c r="W330" s="165">
        <f>ROUND(L330*K330,2)</f>
        <v>0</v>
      </c>
      <c r="X330" s="165">
        <f>ROUND(M330*K330,2)</f>
        <v>0</v>
      </c>
      <c r="Y330" s="49"/>
      <c r="Z330" s="234">
        <f>Y330*K330</f>
        <v>0</v>
      </c>
      <c r="AA330" s="234">
        <v>0</v>
      </c>
      <c r="AB330" s="234">
        <f>AA330*K330</f>
        <v>0</v>
      </c>
      <c r="AC330" s="234">
        <v>0</v>
      </c>
      <c r="AD330" s="235">
        <f>AC330*K330</f>
        <v>0</v>
      </c>
      <c r="AR330" s="23" t="s">
        <v>204</v>
      </c>
      <c r="AT330" s="23" t="s">
        <v>223</v>
      </c>
      <c r="AU330" s="23" t="s">
        <v>112</v>
      </c>
      <c r="AY330" s="23" t="s">
        <v>164</v>
      </c>
      <c r="BE330" s="145">
        <f>IF(U330="základní",P330,0)</f>
        <v>0</v>
      </c>
      <c r="BF330" s="145">
        <f>IF(U330="snížená",P330,0)</f>
        <v>0</v>
      </c>
      <c r="BG330" s="145">
        <f>IF(U330="zákl. přenesená",P330,0)</f>
        <v>0</v>
      </c>
      <c r="BH330" s="145">
        <f>IF(U330="sníž. přenesená",P330,0)</f>
        <v>0</v>
      </c>
      <c r="BI330" s="145">
        <f>IF(U330="nulová",P330,0)</f>
        <v>0</v>
      </c>
      <c r="BJ330" s="23" t="s">
        <v>90</v>
      </c>
      <c r="BK330" s="145">
        <f>ROUND(V330*K330,2)</f>
        <v>0</v>
      </c>
      <c r="BL330" s="23" t="s">
        <v>169</v>
      </c>
      <c r="BM330" s="23" t="s">
        <v>991</v>
      </c>
    </row>
    <row r="331" s="1" customFormat="1" ht="25.5" customHeight="1">
      <c r="B331" s="48"/>
      <c r="C331" s="225" t="s">
        <v>385</v>
      </c>
      <c r="D331" s="225" t="s">
        <v>165</v>
      </c>
      <c r="E331" s="226" t="s">
        <v>992</v>
      </c>
      <c r="F331" s="227" t="s">
        <v>993</v>
      </c>
      <c r="G331" s="227"/>
      <c r="H331" s="227"/>
      <c r="I331" s="227"/>
      <c r="J331" s="228" t="s">
        <v>179</v>
      </c>
      <c r="K331" s="229">
        <v>1</v>
      </c>
      <c r="L331" s="230">
        <v>0</v>
      </c>
      <c r="M331" s="230">
        <v>0</v>
      </c>
      <c r="N331" s="231"/>
      <c r="O331" s="231"/>
      <c r="P331" s="232">
        <f>ROUND(V331*K331,2)</f>
        <v>0</v>
      </c>
      <c r="Q331" s="232"/>
      <c r="R331" s="50"/>
      <c r="T331" s="233" t="s">
        <v>23</v>
      </c>
      <c r="U331" s="58" t="s">
        <v>45</v>
      </c>
      <c r="V331" s="165">
        <f>L331+M331</f>
        <v>0</v>
      </c>
      <c r="W331" s="165">
        <f>ROUND(L331*K331,2)</f>
        <v>0</v>
      </c>
      <c r="X331" s="165">
        <f>ROUND(M331*K331,2)</f>
        <v>0</v>
      </c>
      <c r="Y331" s="49"/>
      <c r="Z331" s="234">
        <f>Y331*K331</f>
        <v>0</v>
      </c>
      <c r="AA331" s="234">
        <v>0.068959999999999994</v>
      </c>
      <c r="AB331" s="234">
        <f>AA331*K331</f>
        <v>0.068959999999999994</v>
      </c>
      <c r="AC331" s="234">
        <v>0</v>
      </c>
      <c r="AD331" s="235">
        <f>AC331*K331</f>
        <v>0</v>
      </c>
      <c r="AR331" s="23" t="s">
        <v>169</v>
      </c>
      <c r="AT331" s="23" t="s">
        <v>165</v>
      </c>
      <c r="AU331" s="23" t="s">
        <v>112</v>
      </c>
      <c r="AY331" s="23" t="s">
        <v>164</v>
      </c>
      <c r="BE331" s="145">
        <f>IF(U331="základní",P331,0)</f>
        <v>0</v>
      </c>
      <c r="BF331" s="145">
        <f>IF(U331="snížená",P331,0)</f>
        <v>0</v>
      </c>
      <c r="BG331" s="145">
        <f>IF(U331="zákl. přenesená",P331,0)</f>
        <v>0</v>
      </c>
      <c r="BH331" s="145">
        <f>IF(U331="sníž. přenesená",P331,0)</f>
        <v>0</v>
      </c>
      <c r="BI331" s="145">
        <f>IF(U331="nulová",P331,0)</f>
        <v>0</v>
      </c>
      <c r="BJ331" s="23" t="s">
        <v>90</v>
      </c>
      <c r="BK331" s="145">
        <f>ROUND(V331*K331,2)</f>
        <v>0</v>
      </c>
      <c r="BL331" s="23" t="s">
        <v>169</v>
      </c>
      <c r="BM331" s="23" t="s">
        <v>994</v>
      </c>
    </row>
    <row r="332" s="1" customFormat="1" ht="38.25" customHeight="1">
      <c r="B332" s="48"/>
      <c r="C332" s="225" t="s">
        <v>390</v>
      </c>
      <c r="D332" s="225" t="s">
        <v>165</v>
      </c>
      <c r="E332" s="226" t="s">
        <v>995</v>
      </c>
      <c r="F332" s="227" t="s">
        <v>996</v>
      </c>
      <c r="G332" s="227"/>
      <c r="H332" s="227"/>
      <c r="I332" s="227"/>
      <c r="J332" s="228" t="s">
        <v>179</v>
      </c>
      <c r="K332" s="229">
        <v>1</v>
      </c>
      <c r="L332" s="230">
        <v>0</v>
      </c>
      <c r="M332" s="230">
        <v>0</v>
      </c>
      <c r="N332" s="231"/>
      <c r="O332" s="231"/>
      <c r="P332" s="232">
        <f>ROUND(V332*K332,2)</f>
        <v>0</v>
      </c>
      <c r="Q332" s="232"/>
      <c r="R332" s="50"/>
      <c r="T332" s="233" t="s">
        <v>23</v>
      </c>
      <c r="U332" s="58" t="s">
        <v>45</v>
      </c>
      <c r="V332" s="165">
        <f>L332+M332</f>
        <v>0</v>
      </c>
      <c r="W332" s="165">
        <f>ROUND(L332*K332,2)</f>
        <v>0</v>
      </c>
      <c r="X332" s="165">
        <f>ROUND(M332*K332,2)</f>
        <v>0</v>
      </c>
      <c r="Y332" s="49"/>
      <c r="Z332" s="234">
        <f>Y332*K332</f>
        <v>0</v>
      </c>
      <c r="AA332" s="234">
        <v>0.01136</v>
      </c>
      <c r="AB332" s="234">
        <f>AA332*K332</f>
        <v>0.01136</v>
      </c>
      <c r="AC332" s="234">
        <v>0</v>
      </c>
      <c r="AD332" s="235">
        <f>AC332*K332</f>
        <v>0</v>
      </c>
      <c r="AR332" s="23" t="s">
        <v>169</v>
      </c>
      <c r="AT332" s="23" t="s">
        <v>165</v>
      </c>
      <c r="AU332" s="23" t="s">
        <v>112</v>
      </c>
      <c r="AY332" s="23" t="s">
        <v>164</v>
      </c>
      <c r="BE332" s="145">
        <f>IF(U332="základní",P332,0)</f>
        <v>0</v>
      </c>
      <c r="BF332" s="145">
        <f>IF(U332="snížená",P332,0)</f>
        <v>0</v>
      </c>
      <c r="BG332" s="145">
        <f>IF(U332="zákl. přenesená",P332,0)</f>
        <v>0</v>
      </c>
      <c r="BH332" s="145">
        <f>IF(U332="sníž. přenesená",P332,0)</f>
        <v>0</v>
      </c>
      <c r="BI332" s="145">
        <f>IF(U332="nulová",P332,0)</f>
        <v>0</v>
      </c>
      <c r="BJ332" s="23" t="s">
        <v>90</v>
      </c>
      <c r="BK332" s="145">
        <f>ROUND(V332*K332,2)</f>
        <v>0</v>
      </c>
      <c r="BL332" s="23" t="s">
        <v>169</v>
      </c>
      <c r="BM332" s="23" t="s">
        <v>997</v>
      </c>
    </row>
    <row r="333" s="1" customFormat="1" ht="38.25" customHeight="1">
      <c r="B333" s="48"/>
      <c r="C333" s="225" t="s">
        <v>394</v>
      </c>
      <c r="D333" s="225" t="s">
        <v>165</v>
      </c>
      <c r="E333" s="226" t="s">
        <v>998</v>
      </c>
      <c r="F333" s="227" t="s">
        <v>999</v>
      </c>
      <c r="G333" s="227"/>
      <c r="H333" s="227"/>
      <c r="I333" s="227"/>
      <c r="J333" s="228" t="s">
        <v>179</v>
      </c>
      <c r="K333" s="229">
        <v>1</v>
      </c>
      <c r="L333" s="230">
        <v>0</v>
      </c>
      <c r="M333" s="230">
        <v>0</v>
      </c>
      <c r="N333" s="231"/>
      <c r="O333" s="231"/>
      <c r="P333" s="232">
        <f>ROUND(V333*K333,2)</f>
        <v>0</v>
      </c>
      <c r="Q333" s="232"/>
      <c r="R333" s="50"/>
      <c r="T333" s="233" t="s">
        <v>23</v>
      </c>
      <c r="U333" s="58" t="s">
        <v>45</v>
      </c>
      <c r="V333" s="165">
        <f>L333+M333</f>
        <v>0</v>
      </c>
      <c r="W333" s="165">
        <f>ROUND(L333*K333,2)</f>
        <v>0</v>
      </c>
      <c r="X333" s="165">
        <f>ROUND(M333*K333,2)</f>
        <v>0</v>
      </c>
      <c r="Y333" s="49"/>
      <c r="Z333" s="234">
        <f>Y333*K333</f>
        <v>0</v>
      </c>
      <c r="AA333" s="234">
        <v>0.012420000000000001</v>
      </c>
      <c r="AB333" s="234">
        <f>AA333*K333</f>
        <v>0.012420000000000001</v>
      </c>
      <c r="AC333" s="234">
        <v>0</v>
      </c>
      <c r="AD333" s="235">
        <f>AC333*K333</f>
        <v>0</v>
      </c>
      <c r="AR333" s="23" t="s">
        <v>169</v>
      </c>
      <c r="AT333" s="23" t="s">
        <v>165</v>
      </c>
      <c r="AU333" s="23" t="s">
        <v>112</v>
      </c>
      <c r="AY333" s="23" t="s">
        <v>164</v>
      </c>
      <c r="BE333" s="145">
        <f>IF(U333="základní",P333,0)</f>
        <v>0</v>
      </c>
      <c r="BF333" s="145">
        <f>IF(U333="snížená",P333,0)</f>
        <v>0</v>
      </c>
      <c r="BG333" s="145">
        <f>IF(U333="zákl. přenesená",P333,0)</f>
        <v>0</v>
      </c>
      <c r="BH333" s="145">
        <f>IF(U333="sníž. přenesená",P333,0)</f>
        <v>0</v>
      </c>
      <c r="BI333" s="145">
        <f>IF(U333="nulová",P333,0)</f>
        <v>0</v>
      </c>
      <c r="BJ333" s="23" t="s">
        <v>90</v>
      </c>
      <c r="BK333" s="145">
        <f>ROUND(V333*K333,2)</f>
        <v>0</v>
      </c>
      <c r="BL333" s="23" t="s">
        <v>169</v>
      </c>
      <c r="BM333" s="23" t="s">
        <v>1000</v>
      </c>
    </row>
    <row r="334" s="1" customFormat="1" ht="38.25" customHeight="1">
      <c r="B334" s="48"/>
      <c r="C334" s="225" t="s">
        <v>406</v>
      </c>
      <c r="D334" s="225" t="s">
        <v>165</v>
      </c>
      <c r="E334" s="226" t="s">
        <v>1001</v>
      </c>
      <c r="F334" s="227" t="s">
        <v>1002</v>
      </c>
      <c r="G334" s="227"/>
      <c r="H334" s="227"/>
      <c r="I334" s="227"/>
      <c r="J334" s="228" t="s">
        <v>179</v>
      </c>
      <c r="K334" s="229">
        <v>1</v>
      </c>
      <c r="L334" s="230">
        <v>0</v>
      </c>
      <c r="M334" s="230">
        <v>0</v>
      </c>
      <c r="N334" s="231"/>
      <c r="O334" s="231"/>
      <c r="P334" s="232">
        <f>ROUND(V334*K334,2)</f>
        <v>0</v>
      </c>
      <c r="Q334" s="232"/>
      <c r="R334" s="50"/>
      <c r="T334" s="233" t="s">
        <v>23</v>
      </c>
      <c r="U334" s="58" t="s">
        <v>45</v>
      </c>
      <c r="V334" s="165">
        <f>L334+M334</f>
        <v>0</v>
      </c>
      <c r="W334" s="165">
        <f>ROUND(L334*K334,2)</f>
        <v>0</v>
      </c>
      <c r="X334" s="165">
        <f>ROUND(M334*K334,2)</f>
        <v>0</v>
      </c>
      <c r="Y334" s="49"/>
      <c r="Z334" s="234">
        <f>Y334*K334</f>
        <v>0</v>
      </c>
      <c r="AA334" s="234">
        <v>0</v>
      </c>
      <c r="AB334" s="234">
        <f>AA334*K334</f>
        <v>0</v>
      </c>
      <c r="AC334" s="234">
        <v>0</v>
      </c>
      <c r="AD334" s="235">
        <f>AC334*K334</f>
        <v>0</v>
      </c>
      <c r="AR334" s="23" t="s">
        <v>169</v>
      </c>
      <c r="AT334" s="23" t="s">
        <v>165</v>
      </c>
      <c r="AU334" s="23" t="s">
        <v>112</v>
      </c>
      <c r="AY334" s="23" t="s">
        <v>164</v>
      </c>
      <c r="BE334" s="145">
        <f>IF(U334="základní",P334,0)</f>
        <v>0</v>
      </c>
      <c r="BF334" s="145">
        <f>IF(U334="snížená",P334,0)</f>
        <v>0</v>
      </c>
      <c r="BG334" s="145">
        <f>IF(U334="zákl. přenesená",P334,0)</f>
        <v>0</v>
      </c>
      <c r="BH334" s="145">
        <f>IF(U334="sníž. přenesená",P334,0)</f>
        <v>0</v>
      </c>
      <c r="BI334" s="145">
        <f>IF(U334="nulová",P334,0)</f>
        <v>0</v>
      </c>
      <c r="BJ334" s="23" t="s">
        <v>90</v>
      </c>
      <c r="BK334" s="145">
        <f>ROUND(V334*K334,2)</f>
        <v>0</v>
      </c>
      <c r="BL334" s="23" t="s">
        <v>169</v>
      </c>
      <c r="BM334" s="23" t="s">
        <v>1003</v>
      </c>
    </row>
    <row r="335" s="1" customFormat="1" ht="38.25" customHeight="1">
      <c r="B335" s="48"/>
      <c r="C335" s="225" t="s">
        <v>419</v>
      </c>
      <c r="D335" s="225" t="s">
        <v>165</v>
      </c>
      <c r="E335" s="226" t="s">
        <v>1004</v>
      </c>
      <c r="F335" s="227" t="s">
        <v>1005</v>
      </c>
      <c r="G335" s="227"/>
      <c r="H335" s="227"/>
      <c r="I335" s="227"/>
      <c r="J335" s="228" t="s">
        <v>179</v>
      </c>
      <c r="K335" s="229">
        <v>1</v>
      </c>
      <c r="L335" s="230">
        <v>0</v>
      </c>
      <c r="M335" s="230">
        <v>0</v>
      </c>
      <c r="N335" s="231"/>
      <c r="O335" s="231"/>
      <c r="P335" s="232">
        <f>ROUND(V335*K335,2)</f>
        <v>0</v>
      </c>
      <c r="Q335" s="232"/>
      <c r="R335" s="50"/>
      <c r="T335" s="233" t="s">
        <v>23</v>
      </c>
      <c r="U335" s="58" t="s">
        <v>45</v>
      </c>
      <c r="V335" s="165">
        <f>L335+M335</f>
        <v>0</v>
      </c>
      <c r="W335" s="165">
        <f>ROUND(L335*K335,2)</f>
        <v>0</v>
      </c>
      <c r="X335" s="165">
        <f>ROUND(M335*K335,2)</f>
        <v>0</v>
      </c>
      <c r="Y335" s="49"/>
      <c r="Z335" s="234">
        <f>Y335*K335</f>
        <v>0</v>
      </c>
      <c r="AA335" s="234">
        <v>0.0045500000000000002</v>
      </c>
      <c r="AB335" s="234">
        <f>AA335*K335</f>
        <v>0.0045500000000000002</v>
      </c>
      <c r="AC335" s="234">
        <v>0</v>
      </c>
      <c r="AD335" s="235">
        <f>AC335*K335</f>
        <v>0</v>
      </c>
      <c r="AR335" s="23" t="s">
        <v>169</v>
      </c>
      <c r="AT335" s="23" t="s">
        <v>165</v>
      </c>
      <c r="AU335" s="23" t="s">
        <v>112</v>
      </c>
      <c r="AY335" s="23" t="s">
        <v>164</v>
      </c>
      <c r="BE335" s="145">
        <f>IF(U335="základní",P335,0)</f>
        <v>0</v>
      </c>
      <c r="BF335" s="145">
        <f>IF(U335="snížená",P335,0)</f>
        <v>0</v>
      </c>
      <c r="BG335" s="145">
        <f>IF(U335="zákl. přenesená",P335,0)</f>
        <v>0</v>
      </c>
      <c r="BH335" s="145">
        <f>IF(U335="sníž. přenesená",P335,0)</f>
        <v>0</v>
      </c>
      <c r="BI335" s="145">
        <f>IF(U335="nulová",P335,0)</f>
        <v>0</v>
      </c>
      <c r="BJ335" s="23" t="s">
        <v>90</v>
      </c>
      <c r="BK335" s="145">
        <f>ROUND(V335*K335,2)</f>
        <v>0</v>
      </c>
      <c r="BL335" s="23" t="s">
        <v>169</v>
      </c>
      <c r="BM335" s="23" t="s">
        <v>1006</v>
      </c>
    </row>
    <row r="336" s="1" customFormat="1" ht="25.5" customHeight="1">
      <c r="B336" s="48"/>
      <c r="C336" s="225" t="s">
        <v>424</v>
      </c>
      <c r="D336" s="225" t="s">
        <v>165</v>
      </c>
      <c r="E336" s="226" t="s">
        <v>1007</v>
      </c>
      <c r="F336" s="227" t="s">
        <v>1008</v>
      </c>
      <c r="G336" s="227"/>
      <c r="H336" s="227"/>
      <c r="I336" s="227"/>
      <c r="J336" s="228" t="s">
        <v>179</v>
      </c>
      <c r="K336" s="229">
        <v>1</v>
      </c>
      <c r="L336" s="230">
        <v>0</v>
      </c>
      <c r="M336" s="230">
        <v>0</v>
      </c>
      <c r="N336" s="231"/>
      <c r="O336" s="231"/>
      <c r="P336" s="232">
        <f>ROUND(V336*K336,2)</f>
        <v>0</v>
      </c>
      <c r="Q336" s="232"/>
      <c r="R336" s="50"/>
      <c r="T336" s="233" t="s">
        <v>23</v>
      </c>
      <c r="U336" s="58" t="s">
        <v>45</v>
      </c>
      <c r="V336" s="165">
        <f>L336+M336</f>
        <v>0</v>
      </c>
      <c r="W336" s="165">
        <f>ROUND(L336*K336,2)</f>
        <v>0</v>
      </c>
      <c r="X336" s="165">
        <f>ROUND(M336*K336,2)</f>
        <v>0</v>
      </c>
      <c r="Y336" s="49"/>
      <c r="Z336" s="234">
        <f>Y336*K336</f>
        <v>0</v>
      </c>
      <c r="AA336" s="234">
        <v>0.064829999999999999</v>
      </c>
      <c r="AB336" s="234">
        <f>AA336*K336</f>
        <v>0.064829999999999999</v>
      </c>
      <c r="AC336" s="234">
        <v>0</v>
      </c>
      <c r="AD336" s="235">
        <f>AC336*K336</f>
        <v>0</v>
      </c>
      <c r="AR336" s="23" t="s">
        <v>169</v>
      </c>
      <c r="AT336" s="23" t="s">
        <v>165</v>
      </c>
      <c r="AU336" s="23" t="s">
        <v>112</v>
      </c>
      <c r="AY336" s="23" t="s">
        <v>164</v>
      </c>
      <c r="BE336" s="145">
        <f>IF(U336="základní",P336,0)</f>
        <v>0</v>
      </c>
      <c r="BF336" s="145">
        <f>IF(U336="snížená",P336,0)</f>
        <v>0</v>
      </c>
      <c r="BG336" s="145">
        <f>IF(U336="zákl. přenesená",P336,0)</f>
        <v>0</v>
      </c>
      <c r="BH336" s="145">
        <f>IF(U336="sníž. přenesená",P336,0)</f>
        <v>0</v>
      </c>
      <c r="BI336" s="145">
        <f>IF(U336="nulová",P336,0)</f>
        <v>0</v>
      </c>
      <c r="BJ336" s="23" t="s">
        <v>90</v>
      </c>
      <c r="BK336" s="145">
        <f>ROUND(V336*K336,2)</f>
        <v>0</v>
      </c>
      <c r="BL336" s="23" t="s">
        <v>169</v>
      </c>
      <c r="BM336" s="23" t="s">
        <v>1009</v>
      </c>
    </row>
    <row r="337" s="1" customFormat="1" ht="38.25" customHeight="1">
      <c r="B337" s="48"/>
      <c r="C337" s="225" t="s">
        <v>431</v>
      </c>
      <c r="D337" s="225" t="s">
        <v>165</v>
      </c>
      <c r="E337" s="226" t="s">
        <v>1010</v>
      </c>
      <c r="F337" s="227" t="s">
        <v>1011</v>
      </c>
      <c r="G337" s="227"/>
      <c r="H337" s="227"/>
      <c r="I337" s="227"/>
      <c r="J337" s="228" t="s">
        <v>179</v>
      </c>
      <c r="K337" s="229">
        <v>1</v>
      </c>
      <c r="L337" s="230">
        <v>0</v>
      </c>
      <c r="M337" s="230">
        <v>0</v>
      </c>
      <c r="N337" s="231"/>
      <c r="O337" s="231"/>
      <c r="P337" s="232">
        <f>ROUND(V337*K337,2)</f>
        <v>0</v>
      </c>
      <c r="Q337" s="232"/>
      <c r="R337" s="50"/>
      <c r="T337" s="233" t="s">
        <v>23</v>
      </c>
      <c r="U337" s="58" t="s">
        <v>45</v>
      </c>
      <c r="V337" s="165">
        <f>L337+M337</f>
        <v>0</v>
      </c>
      <c r="W337" s="165">
        <f>ROUND(L337*K337,2)</f>
        <v>0</v>
      </c>
      <c r="X337" s="165">
        <f>ROUND(M337*K337,2)</f>
        <v>0</v>
      </c>
      <c r="Y337" s="49"/>
      <c r="Z337" s="234">
        <f>Y337*K337</f>
        <v>0</v>
      </c>
      <c r="AA337" s="234">
        <v>0.37701000000000001</v>
      </c>
      <c r="AB337" s="234">
        <f>AA337*K337</f>
        <v>0.37701000000000001</v>
      </c>
      <c r="AC337" s="234">
        <v>0</v>
      </c>
      <c r="AD337" s="235">
        <f>AC337*K337</f>
        <v>0</v>
      </c>
      <c r="AR337" s="23" t="s">
        <v>169</v>
      </c>
      <c r="AT337" s="23" t="s">
        <v>165</v>
      </c>
      <c r="AU337" s="23" t="s">
        <v>112</v>
      </c>
      <c r="AY337" s="23" t="s">
        <v>164</v>
      </c>
      <c r="BE337" s="145">
        <f>IF(U337="základní",P337,0)</f>
        <v>0</v>
      </c>
      <c r="BF337" s="145">
        <f>IF(U337="snížená",P337,0)</f>
        <v>0</v>
      </c>
      <c r="BG337" s="145">
        <f>IF(U337="zákl. přenesená",P337,0)</f>
        <v>0</v>
      </c>
      <c r="BH337" s="145">
        <f>IF(U337="sníž. přenesená",P337,0)</f>
        <v>0</v>
      </c>
      <c r="BI337" s="145">
        <f>IF(U337="nulová",P337,0)</f>
        <v>0</v>
      </c>
      <c r="BJ337" s="23" t="s">
        <v>90</v>
      </c>
      <c r="BK337" s="145">
        <f>ROUND(V337*K337,2)</f>
        <v>0</v>
      </c>
      <c r="BL337" s="23" t="s">
        <v>169</v>
      </c>
      <c r="BM337" s="23" t="s">
        <v>1012</v>
      </c>
    </row>
    <row r="338" s="1" customFormat="1" ht="25.5" customHeight="1">
      <c r="B338" s="48"/>
      <c r="C338" s="225" t="s">
        <v>437</v>
      </c>
      <c r="D338" s="225" t="s">
        <v>165</v>
      </c>
      <c r="E338" s="226" t="s">
        <v>1013</v>
      </c>
      <c r="F338" s="227" t="s">
        <v>1014</v>
      </c>
      <c r="G338" s="227"/>
      <c r="H338" s="227"/>
      <c r="I338" s="227"/>
      <c r="J338" s="228" t="s">
        <v>179</v>
      </c>
      <c r="K338" s="229">
        <v>1</v>
      </c>
      <c r="L338" s="230">
        <v>0</v>
      </c>
      <c r="M338" s="230">
        <v>0</v>
      </c>
      <c r="N338" s="231"/>
      <c r="O338" s="231"/>
      <c r="P338" s="232">
        <f>ROUND(V338*K338,2)</f>
        <v>0</v>
      </c>
      <c r="Q338" s="232"/>
      <c r="R338" s="50"/>
      <c r="T338" s="233" t="s">
        <v>23</v>
      </c>
      <c r="U338" s="58" t="s">
        <v>45</v>
      </c>
      <c r="V338" s="165">
        <f>L338+M338</f>
        <v>0</v>
      </c>
      <c r="W338" s="165">
        <f>ROUND(L338*K338,2)</f>
        <v>0</v>
      </c>
      <c r="X338" s="165">
        <f>ROUND(M338*K338,2)</f>
        <v>0</v>
      </c>
      <c r="Y338" s="49"/>
      <c r="Z338" s="234">
        <f>Y338*K338</f>
        <v>0</v>
      </c>
      <c r="AA338" s="234">
        <v>0.0020699999999999998</v>
      </c>
      <c r="AB338" s="234">
        <f>AA338*K338</f>
        <v>0.0020699999999999998</v>
      </c>
      <c r="AC338" s="234">
        <v>0</v>
      </c>
      <c r="AD338" s="235">
        <f>AC338*K338</f>
        <v>0</v>
      </c>
      <c r="AR338" s="23" t="s">
        <v>169</v>
      </c>
      <c r="AT338" s="23" t="s">
        <v>165</v>
      </c>
      <c r="AU338" s="23" t="s">
        <v>112</v>
      </c>
      <c r="AY338" s="23" t="s">
        <v>164</v>
      </c>
      <c r="BE338" s="145">
        <f>IF(U338="základní",P338,0)</f>
        <v>0</v>
      </c>
      <c r="BF338" s="145">
        <f>IF(U338="snížená",P338,0)</f>
        <v>0</v>
      </c>
      <c r="BG338" s="145">
        <f>IF(U338="zákl. přenesená",P338,0)</f>
        <v>0</v>
      </c>
      <c r="BH338" s="145">
        <f>IF(U338="sníž. přenesená",P338,0)</f>
        <v>0</v>
      </c>
      <c r="BI338" s="145">
        <f>IF(U338="nulová",P338,0)</f>
        <v>0</v>
      </c>
      <c r="BJ338" s="23" t="s">
        <v>90</v>
      </c>
      <c r="BK338" s="145">
        <f>ROUND(V338*K338,2)</f>
        <v>0</v>
      </c>
      <c r="BL338" s="23" t="s">
        <v>169</v>
      </c>
      <c r="BM338" s="23" t="s">
        <v>1015</v>
      </c>
    </row>
    <row r="339" s="1" customFormat="1" ht="25.5" customHeight="1">
      <c r="B339" s="48"/>
      <c r="C339" s="225" t="s">
        <v>441</v>
      </c>
      <c r="D339" s="225" t="s">
        <v>165</v>
      </c>
      <c r="E339" s="226" t="s">
        <v>1016</v>
      </c>
      <c r="F339" s="227" t="s">
        <v>1017</v>
      </c>
      <c r="G339" s="227"/>
      <c r="H339" s="227"/>
      <c r="I339" s="227"/>
      <c r="J339" s="228" t="s">
        <v>179</v>
      </c>
      <c r="K339" s="229">
        <v>1</v>
      </c>
      <c r="L339" s="230">
        <v>0</v>
      </c>
      <c r="M339" s="230">
        <v>0</v>
      </c>
      <c r="N339" s="231"/>
      <c r="O339" s="231"/>
      <c r="P339" s="232">
        <f>ROUND(V339*K339,2)</f>
        <v>0</v>
      </c>
      <c r="Q339" s="232"/>
      <c r="R339" s="50"/>
      <c r="T339" s="233" t="s">
        <v>23</v>
      </c>
      <c r="U339" s="58" t="s">
        <v>45</v>
      </c>
      <c r="V339" s="165">
        <f>L339+M339</f>
        <v>0</v>
      </c>
      <c r="W339" s="165">
        <f>ROUND(L339*K339,2)</f>
        <v>0</v>
      </c>
      <c r="X339" s="165">
        <f>ROUND(M339*K339,2)</f>
        <v>0</v>
      </c>
      <c r="Y339" s="49"/>
      <c r="Z339" s="234">
        <f>Y339*K339</f>
        <v>0</v>
      </c>
      <c r="AA339" s="234">
        <v>0.16174</v>
      </c>
      <c r="AB339" s="234">
        <f>AA339*K339</f>
        <v>0.16174</v>
      </c>
      <c r="AC339" s="234">
        <v>0</v>
      </c>
      <c r="AD339" s="235">
        <f>AC339*K339</f>
        <v>0</v>
      </c>
      <c r="AR339" s="23" t="s">
        <v>169</v>
      </c>
      <c r="AT339" s="23" t="s">
        <v>165</v>
      </c>
      <c r="AU339" s="23" t="s">
        <v>112</v>
      </c>
      <c r="AY339" s="23" t="s">
        <v>164</v>
      </c>
      <c r="BE339" s="145">
        <f>IF(U339="základní",P339,0)</f>
        <v>0</v>
      </c>
      <c r="BF339" s="145">
        <f>IF(U339="snížená",P339,0)</f>
        <v>0</v>
      </c>
      <c r="BG339" s="145">
        <f>IF(U339="zákl. přenesená",P339,0)</f>
        <v>0</v>
      </c>
      <c r="BH339" s="145">
        <f>IF(U339="sníž. přenesená",P339,0)</f>
        <v>0</v>
      </c>
      <c r="BI339" s="145">
        <f>IF(U339="nulová",P339,0)</f>
        <v>0</v>
      </c>
      <c r="BJ339" s="23" t="s">
        <v>90</v>
      </c>
      <c r="BK339" s="145">
        <f>ROUND(V339*K339,2)</f>
        <v>0</v>
      </c>
      <c r="BL339" s="23" t="s">
        <v>169</v>
      </c>
      <c r="BM339" s="23" t="s">
        <v>1018</v>
      </c>
    </row>
    <row r="340" s="1" customFormat="1" ht="25.5" customHeight="1">
      <c r="B340" s="48"/>
      <c r="C340" s="266" t="s">
        <v>445</v>
      </c>
      <c r="D340" s="266" t="s">
        <v>223</v>
      </c>
      <c r="E340" s="267" t="s">
        <v>1019</v>
      </c>
      <c r="F340" s="268" t="s">
        <v>1020</v>
      </c>
      <c r="G340" s="268"/>
      <c r="H340" s="268"/>
      <c r="I340" s="268"/>
      <c r="J340" s="269" t="s">
        <v>179</v>
      </c>
      <c r="K340" s="270">
        <v>1</v>
      </c>
      <c r="L340" s="271">
        <v>0</v>
      </c>
      <c r="M340" s="272"/>
      <c r="N340" s="272"/>
      <c r="O340" s="191"/>
      <c r="P340" s="232">
        <f>ROUND(V340*K340,2)</f>
        <v>0</v>
      </c>
      <c r="Q340" s="232"/>
      <c r="R340" s="50"/>
      <c r="T340" s="233" t="s">
        <v>23</v>
      </c>
      <c r="U340" s="58" t="s">
        <v>45</v>
      </c>
      <c r="V340" s="165">
        <f>L340+M340</f>
        <v>0</v>
      </c>
      <c r="W340" s="165">
        <f>ROUND(L340*K340,2)</f>
        <v>0</v>
      </c>
      <c r="X340" s="165">
        <f>ROUND(M340*K340,2)</f>
        <v>0</v>
      </c>
      <c r="Y340" s="49"/>
      <c r="Z340" s="234">
        <f>Y340*K340</f>
        <v>0</v>
      </c>
      <c r="AA340" s="234">
        <v>0</v>
      </c>
      <c r="AB340" s="234">
        <f>AA340*K340</f>
        <v>0</v>
      </c>
      <c r="AC340" s="234">
        <v>0</v>
      </c>
      <c r="AD340" s="235">
        <f>AC340*K340</f>
        <v>0</v>
      </c>
      <c r="AR340" s="23" t="s">
        <v>204</v>
      </c>
      <c r="AT340" s="23" t="s">
        <v>223</v>
      </c>
      <c r="AU340" s="23" t="s">
        <v>112</v>
      </c>
      <c r="AY340" s="23" t="s">
        <v>164</v>
      </c>
      <c r="BE340" s="145">
        <f>IF(U340="základní",P340,0)</f>
        <v>0</v>
      </c>
      <c r="BF340" s="145">
        <f>IF(U340="snížená",P340,0)</f>
        <v>0</v>
      </c>
      <c r="BG340" s="145">
        <f>IF(U340="zákl. přenesená",P340,0)</f>
        <v>0</v>
      </c>
      <c r="BH340" s="145">
        <f>IF(U340="sníž. přenesená",P340,0)</f>
        <v>0</v>
      </c>
      <c r="BI340" s="145">
        <f>IF(U340="nulová",P340,0)</f>
        <v>0</v>
      </c>
      <c r="BJ340" s="23" t="s">
        <v>90</v>
      </c>
      <c r="BK340" s="145">
        <f>ROUND(V340*K340,2)</f>
        <v>0</v>
      </c>
      <c r="BL340" s="23" t="s">
        <v>169</v>
      </c>
      <c r="BM340" s="23" t="s">
        <v>1021</v>
      </c>
    </row>
    <row r="341" s="10" customFormat="1" ht="16.5" customHeight="1">
      <c r="B341" s="236"/>
      <c r="C341" s="237"/>
      <c r="D341" s="237"/>
      <c r="E341" s="238" t="s">
        <v>23</v>
      </c>
      <c r="F341" s="239" t="s">
        <v>1022</v>
      </c>
      <c r="G341" s="240"/>
      <c r="H341" s="240"/>
      <c r="I341" s="240"/>
      <c r="J341" s="237"/>
      <c r="K341" s="238" t="s">
        <v>23</v>
      </c>
      <c r="L341" s="237"/>
      <c r="M341" s="237"/>
      <c r="N341" s="237"/>
      <c r="O341" s="237"/>
      <c r="P341" s="237"/>
      <c r="Q341" s="237"/>
      <c r="R341" s="241"/>
      <c r="T341" s="242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43"/>
      <c r="AT341" s="244" t="s">
        <v>172</v>
      </c>
      <c r="AU341" s="244" t="s">
        <v>112</v>
      </c>
      <c r="AV341" s="10" t="s">
        <v>90</v>
      </c>
      <c r="AW341" s="10" t="s">
        <v>7</v>
      </c>
      <c r="AX341" s="10" t="s">
        <v>82</v>
      </c>
      <c r="AY341" s="244" t="s">
        <v>164</v>
      </c>
    </row>
    <row r="342" s="10" customFormat="1" ht="16.5" customHeight="1">
      <c r="B342" s="236"/>
      <c r="C342" s="237"/>
      <c r="D342" s="237"/>
      <c r="E342" s="238" t="s">
        <v>23</v>
      </c>
      <c r="F342" s="245" t="s">
        <v>1023</v>
      </c>
      <c r="G342" s="237"/>
      <c r="H342" s="237"/>
      <c r="I342" s="237"/>
      <c r="J342" s="237"/>
      <c r="K342" s="238" t="s">
        <v>23</v>
      </c>
      <c r="L342" s="237"/>
      <c r="M342" s="237"/>
      <c r="N342" s="237"/>
      <c r="O342" s="237"/>
      <c r="P342" s="237"/>
      <c r="Q342" s="237"/>
      <c r="R342" s="241"/>
      <c r="T342" s="242"/>
      <c r="U342" s="237"/>
      <c r="V342" s="237"/>
      <c r="W342" s="237"/>
      <c r="X342" s="237"/>
      <c r="Y342" s="237"/>
      <c r="Z342" s="237"/>
      <c r="AA342" s="237"/>
      <c r="AB342" s="237"/>
      <c r="AC342" s="237"/>
      <c r="AD342" s="243"/>
      <c r="AT342" s="244" t="s">
        <v>172</v>
      </c>
      <c r="AU342" s="244" t="s">
        <v>112</v>
      </c>
      <c r="AV342" s="10" t="s">
        <v>90</v>
      </c>
      <c r="AW342" s="10" t="s">
        <v>7</v>
      </c>
      <c r="AX342" s="10" t="s">
        <v>82</v>
      </c>
      <c r="AY342" s="244" t="s">
        <v>164</v>
      </c>
    </row>
    <row r="343" s="11" customFormat="1" ht="16.5" customHeight="1">
      <c r="B343" s="246"/>
      <c r="C343" s="247"/>
      <c r="D343" s="247"/>
      <c r="E343" s="248" t="s">
        <v>23</v>
      </c>
      <c r="F343" s="249" t="s">
        <v>90</v>
      </c>
      <c r="G343" s="247"/>
      <c r="H343" s="247"/>
      <c r="I343" s="247"/>
      <c r="J343" s="247"/>
      <c r="K343" s="250">
        <v>1</v>
      </c>
      <c r="L343" s="247"/>
      <c r="M343" s="247"/>
      <c r="N343" s="247"/>
      <c r="O343" s="247"/>
      <c r="P343" s="247"/>
      <c r="Q343" s="247"/>
      <c r="R343" s="251"/>
      <c r="T343" s="252"/>
      <c r="U343" s="247"/>
      <c r="V343" s="247"/>
      <c r="W343" s="247"/>
      <c r="X343" s="247"/>
      <c r="Y343" s="247"/>
      <c r="Z343" s="247"/>
      <c r="AA343" s="247"/>
      <c r="AB343" s="247"/>
      <c r="AC343" s="247"/>
      <c r="AD343" s="253"/>
      <c r="AT343" s="254" t="s">
        <v>172</v>
      </c>
      <c r="AU343" s="254" t="s">
        <v>112</v>
      </c>
      <c r="AV343" s="11" t="s">
        <v>112</v>
      </c>
      <c r="AW343" s="11" t="s">
        <v>7</v>
      </c>
      <c r="AX343" s="11" t="s">
        <v>82</v>
      </c>
      <c r="AY343" s="254" t="s">
        <v>164</v>
      </c>
    </row>
    <row r="344" s="1" customFormat="1" ht="16.5" customHeight="1">
      <c r="B344" s="48"/>
      <c r="C344" s="266" t="s">
        <v>449</v>
      </c>
      <c r="D344" s="266" t="s">
        <v>223</v>
      </c>
      <c r="E344" s="267" t="s">
        <v>1024</v>
      </c>
      <c r="F344" s="268" t="s">
        <v>1025</v>
      </c>
      <c r="G344" s="268"/>
      <c r="H344" s="268"/>
      <c r="I344" s="268"/>
      <c r="J344" s="269" t="s">
        <v>179</v>
      </c>
      <c r="K344" s="270">
        <v>1</v>
      </c>
      <c r="L344" s="271">
        <v>0</v>
      </c>
      <c r="M344" s="272"/>
      <c r="N344" s="272"/>
      <c r="O344" s="191"/>
      <c r="P344" s="232">
        <f>ROUND(V344*K344,2)</f>
        <v>0</v>
      </c>
      <c r="Q344" s="232"/>
      <c r="R344" s="50"/>
      <c r="T344" s="233" t="s">
        <v>23</v>
      </c>
      <c r="U344" s="58" t="s">
        <v>45</v>
      </c>
      <c r="V344" s="165">
        <f>L344+M344</f>
        <v>0</v>
      </c>
      <c r="W344" s="165">
        <f>ROUND(L344*K344,2)</f>
        <v>0</v>
      </c>
      <c r="X344" s="165">
        <f>ROUND(M344*K344,2)</f>
        <v>0</v>
      </c>
      <c r="Y344" s="49"/>
      <c r="Z344" s="234">
        <f>Y344*K344</f>
        <v>0</v>
      </c>
      <c r="AA344" s="234">
        <v>0</v>
      </c>
      <c r="AB344" s="234">
        <f>AA344*K344</f>
        <v>0</v>
      </c>
      <c r="AC344" s="234">
        <v>0</v>
      </c>
      <c r="AD344" s="235">
        <f>AC344*K344</f>
        <v>0</v>
      </c>
      <c r="AR344" s="23" t="s">
        <v>204</v>
      </c>
      <c r="AT344" s="23" t="s">
        <v>223</v>
      </c>
      <c r="AU344" s="23" t="s">
        <v>112</v>
      </c>
      <c r="AY344" s="23" t="s">
        <v>164</v>
      </c>
      <c r="BE344" s="145">
        <f>IF(U344="základní",P344,0)</f>
        <v>0</v>
      </c>
      <c r="BF344" s="145">
        <f>IF(U344="snížená",P344,0)</f>
        <v>0</v>
      </c>
      <c r="BG344" s="145">
        <f>IF(U344="zákl. přenesená",P344,0)</f>
        <v>0</v>
      </c>
      <c r="BH344" s="145">
        <f>IF(U344="sníž. přenesená",P344,0)</f>
        <v>0</v>
      </c>
      <c r="BI344" s="145">
        <f>IF(U344="nulová",P344,0)</f>
        <v>0</v>
      </c>
      <c r="BJ344" s="23" t="s">
        <v>90</v>
      </c>
      <c r="BK344" s="145">
        <f>ROUND(V344*K344,2)</f>
        <v>0</v>
      </c>
      <c r="BL344" s="23" t="s">
        <v>169</v>
      </c>
      <c r="BM344" s="23" t="s">
        <v>1026</v>
      </c>
    </row>
    <row r="345" s="1" customFormat="1" ht="25.5" customHeight="1">
      <c r="B345" s="48"/>
      <c r="C345" s="225" t="s">
        <v>454</v>
      </c>
      <c r="D345" s="225" t="s">
        <v>165</v>
      </c>
      <c r="E345" s="226" t="s">
        <v>1027</v>
      </c>
      <c r="F345" s="227" t="s">
        <v>1028</v>
      </c>
      <c r="G345" s="227"/>
      <c r="H345" s="227"/>
      <c r="I345" s="227"/>
      <c r="J345" s="228" t="s">
        <v>388</v>
      </c>
      <c r="K345" s="229">
        <v>1</v>
      </c>
      <c r="L345" s="230">
        <v>0</v>
      </c>
      <c r="M345" s="230">
        <v>0</v>
      </c>
      <c r="N345" s="231"/>
      <c r="O345" s="231"/>
      <c r="P345" s="232">
        <f>ROUND(V345*K345,2)</f>
        <v>0</v>
      </c>
      <c r="Q345" s="232"/>
      <c r="R345" s="50"/>
      <c r="T345" s="233" t="s">
        <v>23</v>
      </c>
      <c r="U345" s="58" t="s">
        <v>45</v>
      </c>
      <c r="V345" s="165">
        <f>L345+M345</f>
        <v>0</v>
      </c>
      <c r="W345" s="165">
        <f>ROUND(L345*K345,2)</f>
        <v>0</v>
      </c>
      <c r="X345" s="165">
        <f>ROUND(M345*K345,2)</f>
        <v>0</v>
      </c>
      <c r="Y345" s="49"/>
      <c r="Z345" s="234">
        <f>Y345*K345</f>
        <v>0</v>
      </c>
      <c r="AA345" s="234">
        <v>0</v>
      </c>
      <c r="AB345" s="234">
        <f>AA345*K345</f>
        <v>0</v>
      </c>
      <c r="AC345" s="234">
        <v>0</v>
      </c>
      <c r="AD345" s="235">
        <f>AC345*K345</f>
        <v>0</v>
      </c>
      <c r="AR345" s="23" t="s">
        <v>169</v>
      </c>
      <c r="AT345" s="23" t="s">
        <v>165</v>
      </c>
      <c r="AU345" s="23" t="s">
        <v>112</v>
      </c>
      <c r="AY345" s="23" t="s">
        <v>164</v>
      </c>
      <c r="BE345" s="145">
        <f>IF(U345="základní",P345,0)</f>
        <v>0</v>
      </c>
      <c r="BF345" s="145">
        <f>IF(U345="snížená",P345,0)</f>
        <v>0</v>
      </c>
      <c r="BG345" s="145">
        <f>IF(U345="zákl. přenesená",P345,0)</f>
        <v>0</v>
      </c>
      <c r="BH345" s="145">
        <f>IF(U345="sníž. přenesená",P345,0)</f>
        <v>0</v>
      </c>
      <c r="BI345" s="145">
        <f>IF(U345="nulová",P345,0)</f>
        <v>0</v>
      </c>
      <c r="BJ345" s="23" t="s">
        <v>90</v>
      </c>
      <c r="BK345" s="145">
        <f>ROUND(V345*K345,2)</f>
        <v>0</v>
      </c>
      <c r="BL345" s="23" t="s">
        <v>169</v>
      </c>
      <c r="BM345" s="23" t="s">
        <v>1029</v>
      </c>
    </row>
    <row r="346" s="9" customFormat="1" ht="29.88" customHeight="1">
      <c r="B346" s="211"/>
      <c r="C346" s="212"/>
      <c r="D346" s="222" t="s">
        <v>786</v>
      </c>
      <c r="E346" s="222"/>
      <c r="F346" s="222"/>
      <c r="G346" s="222"/>
      <c r="H346" s="222"/>
      <c r="I346" s="222"/>
      <c r="J346" s="222"/>
      <c r="K346" s="222"/>
      <c r="L346" s="222"/>
      <c r="M346" s="273">
        <f>BK346</f>
        <v>0</v>
      </c>
      <c r="N346" s="274"/>
      <c r="O346" s="274"/>
      <c r="P346" s="274"/>
      <c r="Q346" s="274"/>
      <c r="R346" s="214"/>
      <c r="T346" s="215"/>
      <c r="U346" s="212"/>
      <c r="V346" s="212"/>
      <c r="W346" s="216">
        <f>W347</f>
        <v>0</v>
      </c>
      <c r="X346" s="216">
        <f>X347</f>
        <v>0</v>
      </c>
      <c r="Y346" s="212"/>
      <c r="Z346" s="217">
        <f>Z347</f>
        <v>0</v>
      </c>
      <c r="AA346" s="212"/>
      <c r="AB346" s="217">
        <f>AB347</f>
        <v>0</v>
      </c>
      <c r="AC346" s="212"/>
      <c r="AD346" s="218">
        <f>AD347</f>
        <v>0</v>
      </c>
      <c r="AR346" s="219" t="s">
        <v>90</v>
      </c>
      <c r="AT346" s="220" t="s">
        <v>81</v>
      </c>
      <c r="AU346" s="220" t="s">
        <v>90</v>
      </c>
      <c r="AY346" s="219" t="s">
        <v>164</v>
      </c>
      <c r="BK346" s="221">
        <f>BK347</f>
        <v>0</v>
      </c>
    </row>
    <row r="347" s="1" customFormat="1" ht="25.5" customHeight="1">
      <c r="B347" s="48"/>
      <c r="C347" s="225" t="s">
        <v>460</v>
      </c>
      <c r="D347" s="225" t="s">
        <v>165</v>
      </c>
      <c r="E347" s="226" t="s">
        <v>1030</v>
      </c>
      <c r="F347" s="227" t="s">
        <v>1031</v>
      </c>
      <c r="G347" s="227"/>
      <c r="H347" s="227"/>
      <c r="I347" s="227"/>
      <c r="J347" s="228" t="s">
        <v>198</v>
      </c>
      <c r="K347" s="229">
        <v>2.8759999999999999</v>
      </c>
      <c r="L347" s="230">
        <v>0</v>
      </c>
      <c r="M347" s="230">
        <v>0</v>
      </c>
      <c r="N347" s="231"/>
      <c r="O347" s="231"/>
      <c r="P347" s="232">
        <f>ROUND(V347*K347,2)</f>
        <v>0</v>
      </c>
      <c r="Q347" s="232"/>
      <c r="R347" s="50"/>
      <c r="T347" s="233" t="s">
        <v>23</v>
      </c>
      <c r="U347" s="58" t="s">
        <v>45</v>
      </c>
      <c r="V347" s="165">
        <f>L347+M347</f>
        <v>0</v>
      </c>
      <c r="W347" s="165">
        <f>ROUND(L347*K347,2)</f>
        <v>0</v>
      </c>
      <c r="X347" s="165">
        <f>ROUND(M347*K347,2)</f>
        <v>0</v>
      </c>
      <c r="Y347" s="49"/>
      <c r="Z347" s="234">
        <f>Y347*K347</f>
        <v>0</v>
      </c>
      <c r="AA347" s="234">
        <v>0</v>
      </c>
      <c r="AB347" s="234">
        <f>AA347*K347</f>
        <v>0</v>
      </c>
      <c r="AC347" s="234">
        <v>0</v>
      </c>
      <c r="AD347" s="235">
        <f>AC347*K347</f>
        <v>0</v>
      </c>
      <c r="AR347" s="23" t="s">
        <v>169</v>
      </c>
      <c r="AT347" s="23" t="s">
        <v>165</v>
      </c>
      <c r="AU347" s="23" t="s">
        <v>112</v>
      </c>
      <c r="AY347" s="23" t="s">
        <v>164</v>
      </c>
      <c r="BE347" s="145">
        <f>IF(U347="základní",P347,0)</f>
        <v>0</v>
      </c>
      <c r="BF347" s="145">
        <f>IF(U347="snížená",P347,0)</f>
        <v>0</v>
      </c>
      <c r="BG347" s="145">
        <f>IF(U347="zákl. přenesená",P347,0)</f>
        <v>0</v>
      </c>
      <c r="BH347" s="145">
        <f>IF(U347="sníž. přenesená",P347,0)</f>
        <v>0</v>
      </c>
      <c r="BI347" s="145">
        <f>IF(U347="nulová",P347,0)</f>
        <v>0</v>
      </c>
      <c r="BJ347" s="23" t="s">
        <v>90</v>
      </c>
      <c r="BK347" s="145">
        <f>ROUND(V347*K347,2)</f>
        <v>0</v>
      </c>
      <c r="BL347" s="23" t="s">
        <v>169</v>
      </c>
      <c r="BM347" s="23" t="s">
        <v>1032</v>
      </c>
    </row>
    <row r="348" s="1" customFormat="1" ht="49.92" customHeight="1">
      <c r="B348" s="48"/>
      <c r="C348" s="49"/>
      <c r="D348" s="213" t="s">
        <v>781</v>
      </c>
      <c r="E348" s="49"/>
      <c r="F348" s="49"/>
      <c r="G348" s="49"/>
      <c r="H348" s="49"/>
      <c r="I348" s="49"/>
      <c r="J348" s="49"/>
      <c r="K348" s="49"/>
      <c r="L348" s="49"/>
      <c r="M348" s="277">
        <f>BK348</f>
        <v>0</v>
      </c>
      <c r="N348" s="278"/>
      <c r="O348" s="278"/>
      <c r="P348" s="278"/>
      <c r="Q348" s="278"/>
      <c r="R348" s="50"/>
      <c r="T348" s="194"/>
      <c r="U348" s="49"/>
      <c r="V348" s="49"/>
      <c r="W348" s="216">
        <f>SUM(W349:W353)</f>
        <v>0</v>
      </c>
      <c r="X348" s="216">
        <f>SUM(X349:X353)</f>
        <v>0</v>
      </c>
      <c r="Y348" s="49"/>
      <c r="Z348" s="49"/>
      <c r="AA348" s="49"/>
      <c r="AB348" s="49"/>
      <c r="AC348" s="49"/>
      <c r="AD348" s="102"/>
      <c r="AT348" s="23" t="s">
        <v>81</v>
      </c>
      <c r="AU348" s="23" t="s">
        <v>82</v>
      </c>
      <c r="AY348" s="23" t="s">
        <v>782</v>
      </c>
      <c r="BK348" s="145">
        <f>SUM(BK349:BK353)</f>
        <v>0</v>
      </c>
    </row>
    <row r="349" s="1" customFormat="1" ht="22.32" customHeight="1">
      <c r="B349" s="48"/>
      <c r="C349" s="279" t="s">
        <v>23</v>
      </c>
      <c r="D349" s="279" t="s">
        <v>165</v>
      </c>
      <c r="E349" s="280" t="s">
        <v>23</v>
      </c>
      <c r="F349" s="281" t="s">
        <v>23</v>
      </c>
      <c r="G349" s="281"/>
      <c r="H349" s="281"/>
      <c r="I349" s="281"/>
      <c r="J349" s="282" t="s">
        <v>23</v>
      </c>
      <c r="K349" s="283"/>
      <c r="L349" s="283"/>
      <c r="M349" s="283"/>
      <c r="N349" s="229"/>
      <c r="O349" s="229"/>
      <c r="P349" s="232">
        <f>BK349</f>
        <v>0</v>
      </c>
      <c r="Q349" s="232"/>
      <c r="R349" s="50"/>
      <c r="T349" s="233" t="s">
        <v>23</v>
      </c>
      <c r="U349" s="284" t="s">
        <v>45</v>
      </c>
      <c r="V349" s="165">
        <f>L349+M349</f>
        <v>0</v>
      </c>
      <c r="W349" s="285">
        <f>L349*K349</f>
        <v>0</v>
      </c>
      <c r="X349" s="285">
        <f>M349*K349</f>
        <v>0</v>
      </c>
      <c r="Y349" s="49"/>
      <c r="Z349" s="49"/>
      <c r="AA349" s="49"/>
      <c r="AB349" s="49"/>
      <c r="AC349" s="49"/>
      <c r="AD349" s="102"/>
      <c r="AT349" s="23" t="s">
        <v>782</v>
      </c>
      <c r="AU349" s="23" t="s">
        <v>90</v>
      </c>
      <c r="AY349" s="23" t="s">
        <v>782</v>
      </c>
      <c r="BE349" s="145">
        <f>IF(U349="základní",P349,0)</f>
        <v>0</v>
      </c>
      <c r="BF349" s="145">
        <f>IF(U349="snížená",P349,0)</f>
        <v>0</v>
      </c>
      <c r="BG349" s="145">
        <f>IF(U349="zákl. přenesená",P349,0)</f>
        <v>0</v>
      </c>
      <c r="BH349" s="145">
        <f>IF(U349="sníž. přenesená",P349,0)</f>
        <v>0</v>
      </c>
      <c r="BI349" s="145">
        <f>IF(U349="nulová",P349,0)</f>
        <v>0</v>
      </c>
      <c r="BJ349" s="23" t="s">
        <v>90</v>
      </c>
      <c r="BK349" s="145">
        <f>V349*K349</f>
        <v>0</v>
      </c>
    </row>
    <row r="350" s="1" customFormat="1" ht="22.32" customHeight="1">
      <c r="B350" s="48"/>
      <c r="C350" s="279" t="s">
        <v>23</v>
      </c>
      <c r="D350" s="279" t="s">
        <v>165</v>
      </c>
      <c r="E350" s="280" t="s">
        <v>23</v>
      </c>
      <c r="F350" s="281" t="s">
        <v>23</v>
      </c>
      <c r="G350" s="281"/>
      <c r="H350" s="281"/>
      <c r="I350" s="281"/>
      <c r="J350" s="282" t="s">
        <v>23</v>
      </c>
      <c r="K350" s="283"/>
      <c r="L350" s="283"/>
      <c r="M350" s="283"/>
      <c r="N350" s="229"/>
      <c r="O350" s="229"/>
      <c r="P350" s="232">
        <f>BK350</f>
        <v>0</v>
      </c>
      <c r="Q350" s="232"/>
      <c r="R350" s="50"/>
      <c r="T350" s="233" t="s">
        <v>23</v>
      </c>
      <c r="U350" s="284" t="s">
        <v>45</v>
      </c>
      <c r="V350" s="165">
        <f>L350+M350</f>
        <v>0</v>
      </c>
      <c r="W350" s="285">
        <f>L350*K350</f>
        <v>0</v>
      </c>
      <c r="X350" s="285">
        <f>M350*K350</f>
        <v>0</v>
      </c>
      <c r="Y350" s="49"/>
      <c r="Z350" s="49"/>
      <c r="AA350" s="49"/>
      <c r="AB350" s="49"/>
      <c r="AC350" s="49"/>
      <c r="AD350" s="102"/>
      <c r="AT350" s="23" t="s">
        <v>782</v>
      </c>
      <c r="AU350" s="23" t="s">
        <v>90</v>
      </c>
      <c r="AY350" s="23" t="s">
        <v>782</v>
      </c>
      <c r="BE350" s="145">
        <f>IF(U350="základní",P350,0)</f>
        <v>0</v>
      </c>
      <c r="BF350" s="145">
        <f>IF(U350="snížená",P350,0)</f>
        <v>0</v>
      </c>
      <c r="BG350" s="145">
        <f>IF(U350="zákl. přenesená",P350,0)</f>
        <v>0</v>
      </c>
      <c r="BH350" s="145">
        <f>IF(U350="sníž. přenesená",P350,0)</f>
        <v>0</v>
      </c>
      <c r="BI350" s="145">
        <f>IF(U350="nulová",P350,0)</f>
        <v>0</v>
      </c>
      <c r="BJ350" s="23" t="s">
        <v>90</v>
      </c>
      <c r="BK350" s="145">
        <f>V350*K350</f>
        <v>0</v>
      </c>
    </row>
    <row r="351" s="1" customFormat="1" ht="22.32" customHeight="1">
      <c r="B351" s="48"/>
      <c r="C351" s="279" t="s">
        <v>23</v>
      </c>
      <c r="D351" s="279" t="s">
        <v>165</v>
      </c>
      <c r="E351" s="280" t="s">
        <v>23</v>
      </c>
      <c r="F351" s="281" t="s">
        <v>23</v>
      </c>
      <c r="G351" s="281"/>
      <c r="H351" s="281"/>
      <c r="I351" s="281"/>
      <c r="J351" s="282" t="s">
        <v>23</v>
      </c>
      <c r="K351" s="283"/>
      <c r="L351" s="283"/>
      <c r="M351" s="283"/>
      <c r="N351" s="229"/>
      <c r="O351" s="229"/>
      <c r="P351" s="232">
        <f>BK351</f>
        <v>0</v>
      </c>
      <c r="Q351" s="232"/>
      <c r="R351" s="50"/>
      <c r="T351" s="233" t="s">
        <v>23</v>
      </c>
      <c r="U351" s="284" t="s">
        <v>45</v>
      </c>
      <c r="V351" s="165">
        <f>L351+M351</f>
        <v>0</v>
      </c>
      <c r="W351" s="285">
        <f>L351*K351</f>
        <v>0</v>
      </c>
      <c r="X351" s="285">
        <f>M351*K351</f>
        <v>0</v>
      </c>
      <c r="Y351" s="49"/>
      <c r="Z351" s="49"/>
      <c r="AA351" s="49"/>
      <c r="AB351" s="49"/>
      <c r="AC351" s="49"/>
      <c r="AD351" s="102"/>
      <c r="AT351" s="23" t="s">
        <v>782</v>
      </c>
      <c r="AU351" s="23" t="s">
        <v>90</v>
      </c>
      <c r="AY351" s="23" t="s">
        <v>782</v>
      </c>
      <c r="BE351" s="145">
        <f>IF(U351="základní",P351,0)</f>
        <v>0</v>
      </c>
      <c r="BF351" s="145">
        <f>IF(U351="snížená",P351,0)</f>
        <v>0</v>
      </c>
      <c r="BG351" s="145">
        <f>IF(U351="zákl. přenesená",P351,0)</f>
        <v>0</v>
      </c>
      <c r="BH351" s="145">
        <f>IF(U351="sníž. přenesená",P351,0)</f>
        <v>0</v>
      </c>
      <c r="BI351" s="145">
        <f>IF(U351="nulová",P351,0)</f>
        <v>0</v>
      </c>
      <c r="BJ351" s="23" t="s">
        <v>90</v>
      </c>
      <c r="BK351" s="145">
        <f>V351*K351</f>
        <v>0</v>
      </c>
    </row>
    <row r="352" s="1" customFormat="1" ht="22.32" customHeight="1">
      <c r="B352" s="48"/>
      <c r="C352" s="279" t="s">
        <v>23</v>
      </c>
      <c r="D352" s="279" t="s">
        <v>165</v>
      </c>
      <c r="E352" s="280" t="s">
        <v>23</v>
      </c>
      <c r="F352" s="281" t="s">
        <v>23</v>
      </c>
      <c r="G352" s="281"/>
      <c r="H352" s="281"/>
      <c r="I352" s="281"/>
      <c r="J352" s="282" t="s">
        <v>23</v>
      </c>
      <c r="K352" s="283"/>
      <c r="L352" s="283"/>
      <c r="M352" s="283"/>
      <c r="N352" s="229"/>
      <c r="O352" s="229"/>
      <c r="P352" s="232">
        <f>BK352</f>
        <v>0</v>
      </c>
      <c r="Q352" s="232"/>
      <c r="R352" s="50"/>
      <c r="T352" s="233" t="s">
        <v>23</v>
      </c>
      <c r="U352" s="284" t="s">
        <v>45</v>
      </c>
      <c r="V352" s="165">
        <f>L352+M352</f>
        <v>0</v>
      </c>
      <c r="W352" s="285">
        <f>L352*K352</f>
        <v>0</v>
      </c>
      <c r="X352" s="285">
        <f>M352*K352</f>
        <v>0</v>
      </c>
      <c r="Y352" s="49"/>
      <c r="Z352" s="49"/>
      <c r="AA352" s="49"/>
      <c r="AB352" s="49"/>
      <c r="AC352" s="49"/>
      <c r="AD352" s="102"/>
      <c r="AT352" s="23" t="s">
        <v>782</v>
      </c>
      <c r="AU352" s="23" t="s">
        <v>90</v>
      </c>
      <c r="AY352" s="23" t="s">
        <v>782</v>
      </c>
      <c r="BE352" s="145">
        <f>IF(U352="základní",P352,0)</f>
        <v>0</v>
      </c>
      <c r="BF352" s="145">
        <f>IF(U352="snížená",P352,0)</f>
        <v>0</v>
      </c>
      <c r="BG352" s="145">
        <f>IF(U352="zákl. přenesená",P352,0)</f>
        <v>0</v>
      </c>
      <c r="BH352" s="145">
        <f>IF(U352="sníž. přenesená",P352,0)</f>
        <v>0</v>
      </c>
      <c r="BI352" s="145">
        <f>IF(U352="nulová",P352,0)</f>
        <v>0</v>
      </c>
      <c r="BJ352" s="23" t="s">
        <v>90</v>
      </c>
      <c r="BK352" s="145">
        <f>V352*K352</f>
        <v>0</v>
      </c>
    </row>
    <row r="353" s="1" customFormat="1" ht="22.32" customHeight="1">
      <c r="B353" s="48"/>
      <c r="C353" s="279" t="s">
        <v>23</v>
      </c>
      <c r="D353" s="279" t="s">
        <v>165</v>
      </c>
      <c r="E353" s="280" t="s">
        <v>23</v>
      </c>
      <c r="F353" s="281" t="s">
        <v>23</v>
      </c>
      <c r="G353" s="281"/>
      <c r="H353" s="281"/>
      <c r="I353" s="281"/>
      <c r="J353" s="282" t="s">
        <v>23</v>
      </c>
      <c r="K353" s="283"/>
      <c r="L353" s="283"/>
      <c r="M353" s="283"/>
      <c r="N353" s="229"/>
      <c r="O353" s="229"/>
      <c r="P353" s="232">
        <f>BK353</f>
        <v>0</v>
      </c>
      <c r="Q353" s="232"/>
      <c r="R353" s="50"/>
      <c r="T353" s="233" t="s">
        <v>23</v>
      </c>
      <c r="U353" s="284" t="s">
        <v>45</v>
      </c>
      <c r="V353" s="286">
        <f>L353+M353</f>
        <v>0</v>
      </c>
      <c r="W353" s="287">
        <f>L353*K353</f>
        <v>0</v>
      </c>
      <c r="X353" s="287">
        <f>M353*K353</f>
        <v>0</v>
      </c>
      <c r="Y353" s="74"/>
      <c r="Z353" s="74"/>
      <c r="AA353" s="74"/>
      <c r="AB353" s="74"/>
      <c r="AC353" s="74"/>
      <c r="AD353" s="76"/>
      <c r="AT353" s="23" t="s">
        <v>782</v>
      </c>
      <c r="AU353" s="23" t="s">
        <v>90</v>
      </c>
      <c r="AY353" s="23" t="s">
        <v>782</v>
      </c>
      <c r="BE353" s="145">
        <f>IF(U353="základní",P353,0)</f>
        <v>0</v>
      </c>
      <c r="BF353" s="145">
        <f>IF(U353="snížená",P353,0)</f>
        <v>0</v>
      </c>
      <c r="BG353" s="145">
        <f>IF(U353="zákl. přenesená",P353,0)</f>
        <v>0</v>
      </c>
      <c r="BH353" s="145">
        <f>IF(U353="sníž. přenesená",P353,0)</f>
        <v>0</v>
      </c>
      <c r="BI353" s="145">
        <f>IF(U353="nulová",P353,0)</f>
        <v>0</v>
      </c>
      <c r="BJ353" s="23" t="s">
        <v>90</v>
      </c>
      <c r="BK353" s="145">
        <f>V353*K353</f>
        <v>0</v>
      </c>
    </row>
    <row r="354" s="1" customFormat="1" ht="6.96" customHeight="1">
      <c r="B354" s="77"/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9"/>
    </row>
  </sheetData>
  <sheetProtection sheet="1" formatColumns="0" formatRows="0" objects="1" scenarios="1" spinCount="10" saltValue="uUE2a99msc7ACjh5nTkGwXUabH98LIUmfSE6C4qyATXo0HnoyxaUyErjV6x7ldcUqyGNBzSgB5vFqEg4X4uaww==" hashValue="S1q7UH8shCtOSmdREZYeSBkvNe1/ffUYEu+iMCfGt3TS7ZJH1WdNRF1SJ5srJDzfwyAIf8npQU9nh5yV0GaZog==" algorithmName="SHA-512" password="CC35"/>
  <mergeCells count="42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M95:Q95"/>
    <mergeCell ref="D96:H96"/>
    <mergeCell ref="M96:Q96"/>
    <mergeCell ref="D97:H97"/>
    <mergeCell ref="M97:Q97"/>
    <mergeCell ref="D98:H98"/>
    <mergeCell ref="M98:Q98"/>
    <mergeCell ref="D99:H99"/>
    <mergeCell ref="M99:Q99"/>
    <mergeCell ref="D100:H100"/>
    <mergeCell ref="M100:Q100"/>
    <mergeCell ref="M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P119:Q119"/>
    <mergeCell ref="M119:O119"/>
    <mergeCell ref="F123:I123"/>
    <mergeCell ref="P123:Q123"/>
    <mergeCell ref="M123:O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P141:Q141"/>
    <mergeCell ref="M141:O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P168:Q168"/>
    <mergeCell ref="M168:O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P182:Q182"/>
    <mergeCell ref="M182:O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P220:Q220"/>
    <mergeCell ref="M220:O220"/>
    <mergeCell ref="F221:I221"/>
    <mergeCell ref="F222:I222"/>
    <mergeCell ref="F223:I223"/>
    <mergeCell ref="F224:I224"/>
    <mergeCell ref="F225:I225"/>
    <mergeCell ref="F226:I226"/>
    <mergeCell ref="P226:Q226"/>
    <mergeCell ref="M226:O226"/>
    <mergeCell ref="F227:I227"/>
    <mergeCell ref="P227:Q227"/>
    <mergeCell ref="M227:O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P256:Q256"/>
    <mergeCell ref="M256:O256"/>
    <mergeCell ref="F257:I257"/>
    <mergeCell ref="P257:Q257"/>
    <mergeCell ref="M257:O257"/>
    <mergeCell ref="F258:I258"/>
    <mergeCell ref="P258:Q258"/>
    <mergeCell ref="M258:O258"/>
    <mergeCell ref="F259:I259"/>
    <mergeCell ref="F260:I260"/>
    <mergeCell ref="P260:Q260"/>
    <mergeCell ref="M260:O260"/>
    <mergeCell ref="F261:I261"/>
    <mergeCell ref="F262:I262"/>
    <mergeCell ref="F264:I264"/>
    <mergeCell ref="P264:Q264"/>
    <mergeCell ref="M264:O264"/>
    <mergeCell ref="F265:I265"/>
    <mergeCell ref="F266:I266"/>
    <mergeCell ref="F267:I267"/>
    <mergeCell ref="F268:I268"/>
    <mergeCell ref="F269:I269"/>
    <mergeCell ref="F270:I270"/>
    <mergeCell ref="F271:I271"/>
    <mergeCell ref="P271:Q271"/>
    <mergeCell ref="M271:O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P304:Q304"/>
    <mergeCell ref="M304:O304"/>
    <mergeCell ref="F305:I305"/>
    <mergeCell ref="F306:I306"/>
    <mergeCell ref="F307:I307"/>
    <mergeCell ref="F308:I308"/>
    <mergeCell ref="F309:I309"/>
    <mergeCell ref="F310:I310"/>
    <mergeCell ref="F311:I311"/>
    <mergeCell ref="P311:Q311"/>
    <mergeCell ref="M311:O311"/>
    <mergeCell ref="F312:I312"/>
    <mergeCell ref="P312:Q312"/>
    <mergeCell ref="M312:O312"/>
    <mergeCell ref="F313:I313"/>
    <mergeCell ref="P313:Q313"/>
    <mergeCell ref="M313:O313"/>
    <mergeCell ref="F314:I314"/>
    <mergeCell ref="P314:Q314"/>
    <mergeCell ref="M314:O314"/>
    <mergeCell ref="F315:I315"/>
    <mergeCell ref="P315:Q315"/>
    <mergeCell ref="M315:O315"/>
    <mergeCell ref="F316:I316"/>
    <mergeCell ref="P316:Q316"/>
    <mergeCell ref="M316:O316"/>
    <mergeCell ref="F317:I317"/>
    <mergeCell ref="P317:Q317"/>
    <mergeCell ref="M317:O317"/>
    <mergeCell ref="F318:I318"/>
    <mergeCell ref="P318:Q318"/>
    <mergeCell ref="M318:O318"/>
    <mergeCell ref="F319:I319"/>
    <mergeCell ref="P319:Q319"/>
    <mergeCell ref="M319:O319"/>
    <mergeCell ref="F320:I320"/>
    <mergeCell ref="P320:Q320"/>
    <mergeCell ref="M320:O320"/>
    <mergeCell ref="F321:I321"/>
    <mergeCell ref="P321:Q321"/>
    <mergeCell ref="M321:O321"/>
    <mergeCell ref="F322:I322"/>
    <mergeCell ref="P322:Q322"/>
    <mergeCell ref="M322:O322"/>
    <mergeCell ref="F323:I323"/>
    <mergeCell ref="P323:Q323"/>
    <mergeCell ref="M323:O323"/>
    <mergeCell ref="F324:I324"/>
    <mergeCell ref="P324:Q324"/>
    <mergeCell ref="M324:O324"/>
    <mergeCell ref="F325:I325"/>
    <mergeCell ref="P325:Q325"/>
    <mergeCell ref="M325:O325"/>
    <mergeCell ref="F326:I326"/>
    <mergeCell ref="P326:Q326"/>
    <mergeCell ref="M326:O326"/>
    <mergeCell ref="F327:I327"/>
    <mergeCell ref="P327:Q327"/>
    <mergeCell ref="M327:O327"/>
    <mergeCell ref="F328:I328"/>
    <mergeCell ref="F329:I329"/>
    <mergeCell ref="F330:I330"/>
    <mergeCell ref="P330:Q330"/>
    <mergeCell ref="M330:O330"/>
    <mergeCell ref="F331:I331"/>
    <mergeCell ref="P331:Q331"/>
    <mergeCell ref="M331:O331"/>
    <mergeCell ref="F332:I332"/>
    <mergeCell ref="P332:Q332"/>
    <mergeCell ref="M332:O332"/>
    <mergeCell ref="F333:I333"/>
    <mergeCell ref="P333:Q333"/>
    <mergeCell ref="M333:O333"/>
    <mergeCell ref="F334:I334"/>
    <mergeCell ref="P334:Q334"/>
    <mergeCell ref="M334:O334"/>
    <mergeCell ref="F335:I335"/>
    <mergeCell ref="P335:Q335"/>
    <mergeCell ref="M335:O335"/>
    <mergeCell ref="F336:I336"/>
    <mergeCell ref="P336:Q336"/>
    <mergeCell ref="M336:O336"/>
    <mergeCell ref="F337:I337"/>
    <mergeCell ref="P337:Q337"/>
    <mergeCell ref="M337:O337"/>
    <mergeCell ref="F338:I338"/>
    <mergeCell ref="P338:Q338"/>
    <mergeCell ref="M338:O338"/>
    <mergeCell ref="F339:I339"/>
    <mergeCell ref="P339:Q339"/>
    <mergeCell ref="M339:O339"/>
    <mergeCell ref="F340:I340"/>
    <mergeCell ref="P340:Q340"/>
    <mergeCell ref="M340:O340"/>
    <mergeCell ref="F341:I341"/>
    <mergeCell ref="F342:I342"/>
    <mergeCell ref="F343:I343"/>
    <mergeCell ref="F344:I344"/>
    <mergeCell ref="P344:Q344"/>
    <mergeCell ref="M344:O344"/>
    <mergeCell ref="F345:I345"/>
    <mergeCell ref="P345:Q345"/>
    <mergeCell ref="M345:O345"/>
    <mergeCell ref="F347:I347"/>
    <mergeCell ref="P347:Q347"/>
    <mergeCell ref="M347:O347"/>
    <mergeCell ref="F349:I349"/>
    <mergeCell ref="P349:Q349"/>
    <mergeCell ref="M349:O349"/>
    <mergeCell ref="F350:I350"/>
    <mergeCell ref="P350:Q350"/>
    <mergeCell ref="M350:O350"/>
    <mergeCell ref="F351:I351"/>
    <mergeCell ref="P351:Q351"/>
    <mergeCell ref="M351:O351"/>
    <mergeCell ref="F352:I352"/>
    <mergeCell ref="P352:Q352"/>
    <mergeCell ref="M352:O352"/>
    <mergeCell ref="F353:I353"/>
    <mergeCell ref="P353:Q353"/>
    <mergeCell ref="M353:O353"/>
    <mergeCell ref="M120:Q120"/>
    <mergeCell ref="M121:Q121"/>
    <mergeCell ref="M122:Q122"/>
    <mergeCell ref="M263:Q263"/>
    <mergeCell ref="M346:Q346"/>
    <mergeCell ref="M348:Q348"/>
    <mergeCell ref="H1:K1"/>
    <mergeCell ref="S2:AF2"/>
  </mergeCells>
  <dataValidations count="2">
    <dataValidation type="list" allowBlank="1" showInputMessage="1" showErrorMessage="1" error="Povoleny jsou hodnoty K, M." sqref="D349:D354">
      <formula1>"K, M"</formula1>
    </dataValidation>
    <dataValidation type="list" allowBlank="1" showInputMessage="1" showErrorMessage="1" error="Povoleny jsou hodnoty základní, snížená, zákl. přenesená, sníž. přenesená, nulová." sqref="U349:U35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107</v>
      </c>
      <c r="G1" s="16"/>
      <c r="H1" s="157" t="s">
        <v>108</v>
      </c>
      <c r="I1" s="157"/>
      <c r="J1" s="157"/>
      <c r="K1" s="157"/>
      <c r="L1" s="16" t="s">
        <v>109</v>
      </c>
      <c r="M1" s="14"/>
      <c r="N1" s="14"/>
      <c r="O1" s="15" t="s">
        <v>110</v>
      </c>
      <c r="P1" s="14"/>
      <c r="Q1" s="14"/>
      <c r="R1" s="14"/>
      <c r="S1" s="16" t="s">
        <v>111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8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9</v>
      </c>
      <c r="AT2" s="23" t="s">
        <v>97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112</v>
      </c>
    </row>
    <row r="4" ht="36.96" customHeight="1">
      <c r="B4" s="27"/>
      <c r="C4" s="28" t="s">
        <v>113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14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20</v>
      </c>
      <c r="E6" s="32"/>
      <c r="F6" s="158" t="str">
        <f>'Rekapitulace stavby'!K6</f>
        <v>TĚLOCVIČNA pro ZŠ v Samotíškách, ul.Podhůry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8"/>
      <c r="C7" s="49"/>
      <c r="D7" s="36" t="s">
        <v>114</v>
      </c>
      <c r="E7" s="49"/>
      <c r="F7" s="37" t="s">
        <v>1033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39" t="s">
        <v>22</v>
      </c>
      <c r="E8" s="49"/>
      <c r="F8" s="34" t="s">
        <v>23</v>
      </c>
      <c r="G8" s="49"/>
      <c r="H8" s="49"/>
      <c r="I8" s="49"/>
      <c r="J8" s="49"/>
      <c r="K8" s="49"/>
      <c r="L8" s="49"/>
      <c r="M8" s="39" t="s">
        <v>24</v>
      </c>
      <c r="N8" s="49"/>
      <c r="O8" s="34" t="s">
        <v>23</v>
      </c>
      <c r="P8" s="49"/>
      <c r="Q8" s="49"/>
      <c r="R8" s="50"/>
    </row>
    <row r="9" s="1" customFormat="1" ht="14.4" customHeight="1">
      <c r="B9" s="48"/>
      <c r="C9" s="49"/>
      <c r="D9" s="39" t="s">
        <v>25</v>
      </c>
      <c r="E9" s="49"/>
      <c r="F9" s="34" t="s">
        <v>26</v>
      </c>
      <c r="G9" s="49"/>
      <c r="H9" s="49"/>
      <c r="I9" s="49"/>
      <c r="J9" s="49"/>
      <c r="K9" s="49"/>
      <c r="L9" s="49"/>
      <c r="M9" s="39" t="s">
        <v>27</v>
      </c>
      <c r="N9" s="49"/>
      <c r="O9" s="159" t="str">
        <f>'Rekapitulace stavby'!AN8</f>
        <v>8. 4. 2019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39" t="s">
        <v>29</v>
      </c>
      <c r="E11" s="49"/>
      <c r="F11" s="49"/>
      <c r="G11" s="49"/>
      <c r="H11" s="49"/>
      <c r="I11" s="49"/>
      <c r="J11" s="49"/>
      <c r="K11" s="49"/>
      <c r="L11" s="49"/>
      <c r="M11" s="39" t="s">
        <v>30</v>
      </c>
      <c r="N11" s="49"/>
      <c r="O11" s="34" t="s">
        <v>23</v>
      </c>
      <c r="P11" s="34"/>
      <c r="Q11" s="49"/>
      <c r="R11" s="50"/>
    </row>
    <row r="12" s="1" customFormat="1" ht="18" customHeight="1">
      <c r="B12" s="48"/>
      <c r="C12" s="49"/>
      <c r="D12" s="49"/>
      <c r="E12" s="34" t="s">
        <v>31</v>
      </c>
      <c r="F12" s="49"/>
      <c r="G12" s="49"/>
      <c r="H12" s="49"/>
      <c r="I12" s="49"/>
      <c r="J12" s="49"/>
      <c r="K12" s="49"/>
      <c r="L12" s="49"/>
      <c r="M12" s="39" t="s">
        <v>32</v>
      </c>
      <c r="N12" s="49"/>
      <c r="O12" s="34" t="s">
        <v>23</v>
      </c>
      <c r="P12" s="34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39" t="s">
        <v>33</v>
      </c>
      <c r="E14" s="49"/>
      <c r="F14" s="49"/>
      <c r="G14" s="49"/>
      <c r="H14" s="49"/>
      <c r="I14" s="49"/>
      <c r="J14" s="49"/>
      <c r="K14" s="49"/>
      <c r="L14" s="49"/>
      <c r="M14" s="39" t="s">
        <v>30</v>
      </c>
      <c r="N14" s="49"/>
      <c r="O14" s="40" t="str">
        <f>IF('Rekapitulace stavby'!AN13="","",'Rekapitulace stavby'!AN13)</f>
        <v>Vyplň údaj</v>
      </c>
      <c r="P14" s="34"/>
      <c r="Q14" s="49"/>
      <c r="R14" s="50"/>
    </row>
    <row r="15" s="1" customFormat="1" ht="18" customHeight="1">
      <c r="B15" s="48"/>
      <c r="C15" s="49"/>
      <c r="D15" s="49"/>
      <c r="E15" s="40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39" t="s">
        <v>32</v>
      </c>
      <c r="N15" s="49"/>
      <c r="O15" s="40" t="str">
        <f>IF('Rekapitulace stavby'!AN14="","",'Rekapitulace stavby'!AN14)</f>
        <v>Vyplň údaj</v>
      </c>
      <c r="P15" s="34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39" t="s">
        <v>35</v>
      </c>
      <c r="E17" s="49"/>
      <c r="F17" s="49"/>
      <c r="G17" s="49"/>
      <c r="H17" s="49"/>
      <c r="I17" s="49"/>
      <c r="J17" s="49"/>
      <c r="K17" s="49"/>
      <c r="L17" s="49"/>
      <c r="M17" s="39" t="s">
        <v>30</v>
      </c>
      <c r="N17" s="49"/>
      <c r="O17" s="34" t="s">
        <v>23</v>
      </c>
      <c r="P17" s="34"/>
      <c r="Q17" s="49"/>
      <c r="R17" s="50"/>
    </row>
    <row r="18" s="1" customFormat="1" ht="18" customHeight="1">
      <c r="B18" s="48"/>
      <c r="C18" s="49"/>
      <c r="D18" s="49"/>
      <c r="E18" s="34" t="s">
        <v>36</v>
      </c>
      <c r="F18" s="49"/>
      <c r="G18" s="49"/>
      <c r="H18" s="49"/>
      <c r="I18" s="49"/>
      <c r="J18" s="49"/>
      <c r="K18" s="49"/>
      <c r="L18" s="49"/>
      <c r="M18" s="39" t="s">
        <v>32</v>
      </c>
      <c r="N18" s="49"/>
      <c r="O18" s="34" t="s">
        <v>23</v>
      </c>
      <c r="P18" s="34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39" t="s">
        <v>37</v>
      </c>
      <c r="E20" s="49"/>
      <c r="F20" s="49"/>
      <c r="G20" s="49"/>
      <c r="H20" s="49"/>
      <c r="I20" s="49"/>
      <c r="J20" s="49"/>
      <c r="K20" s="49"/>
      <c r="L20" s="49"/>
      <c r="M20" s="39" t="s">
        <v>30</v>
      </c>
      <c r="N20" s="49"/>
      <c r="O20" s="34" t="s">
        <v>23</v>
      </c>
      <c r="P20" s="34"/>
      <c r="Q20" s="49"/>
      <c r="R20" s="50"/>
    </row>
    <row r="21" s="1" customFormat="1" ht="18" customHeight="1">
      <c r="B21" s="48"/>
      <c r="C21" s="49"/>
      <c r="D21" s="49"/>
      <c r="E21" s="34" t="s">
        <v>36</v>
      </c>
      <c r="F21" s="49"/>
      <c r="G21" s="49"/>
      <c r="H21" s="49"/>
      <c r="I21" s="49"/>
      <c r="J21" s="49"/>
      <c r="K21" s="49"/>
      <c r="L21" s="49"/>
      <c r="M21" s="39" t="s">
        <v>32</v>
      </c>
      <c r="N21" s="49"/>
      <c r="O21" s="34" t="s">
        <v>23</v>
      </c>
      <c r="P21" s="34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39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3" t="s">
        <v>23</v>
      </c>
      <c r="F24" s="43"/>
      <c r="G24" s="43"/>
      <c r="H24" s="43"/>
      <c r="I24" s="43"/>
      <c r="J24" s="43"/>
      <c r="K24" s="43"/>
      <c r="L24" s="43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1" t="s">
        <v>116</v>
      </c>
      <c r="E27" s="49"/>
      <c r="F27" s="49"/>
      <c r="G27" s="49"/>
      <c r="H27" s="49"/>
      <c r="I27" s="49"/>
      <c r="J27" s="49"/>
      <c r="K27" s="49"/>
      <c r="L27" s="49"/>
      <c r="M27" s="46">
        <f>M88</f>
        <v>0</v>
      </c>
      <c r="N27" s="46"/>
      <c r="O27" s="46"/>
      <c r="P27" s="46"/>
      <c r="Q27" s="49"/>
      <c r="R27" s="50"/>
    </row>
    <row r="28" s="1" customFormat="1">
      <c r="B28" s="48"/>
      <c r="C28" s="49"/>
      <c r="D28" s="49"/>
      <c r="E28" s="39" t="s">
        <v>40</v>
      </c>
      <c r="F28" s="49"/>
      <c r="G28" s="49"/>
      <c r="H28" s="49"/>
      <c r="I28" s="49"/>
      <c r="J28" s="49"/>
      <c r="K28" s="49"/>
      <c r="L28" s="49"/>
      <c r="M28" s="47">
        <f>H88</f>
        <v>0</v>
      </c>
      <c r="N28" s="47"/>
      <c r="O28" s="47"/>
      <c r="P28" s="47"/>
      <c r="Q28" s="49"/>
      <c r="R28" s="50"/>
    </row>
    <row r="29" s="1" customFormat="1">
      <c r="B29" s="48"/>
      <c r="C29" s="49"/>
      <c r="D29" s="49"/>
      <c r="E29" s="39" t="s">
        <v>41</v>
      </c>
      <c r="F29" s="49"/>
      <c r="G29" s="49"/>
      <c r="H29" s="49"/>
      <c r="I29" s="49"/>
      <c r="J29" s="49"/>
      <c r="K29" s="49"/>
      <c r="L29" s="49"/>
      <c r="M29" s="47">
        <f>K88</f>
        <v>0</v>
      </c>
      <c r="N29" s="47"/>
      <c r="O29" s="47"/>
      <c r="P29" s="47"/>
      <c r="Q29" s="49"/>
      <c r="R29" s="50"/>
    </row>
    <row r="30" s="1" customFormat="1" ht="14.4" customHeight="1">
      <c r="B30" s="48"/>
      <c r="C30" s="49"/>
      <c r="D30" s="45" t="s">
        <v>101</v>
      </c>
      <c r="E30" s="49"/>
      <c r="F30" s="49"/>
      <c r="G30" s="49"/>
      <c r="H30" s="49"/>
      <c r="I30" s="49"/>
      <c r="J30" s="49"/>
      <c r="K30" s="49"/>
      <c r="L30" s="49"/>
      <c r="M30" s="46">
        <f>M97</f>
        <v>0</v>
      </c>
      <c r="N30" s="46"/>
      <c r="O30" s="46"/>
      <c r="P30" s="46"/>
      <c r="Q30" s="49"/>
      <c r="R30" s="50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50"/>
    </row>
    <row r="32" s="1" customFormat="1" ht="25.44" customHeight="1">
      <c r="B32" s="48"/>
      <c r="C32" s="49"/>
      <c r="D32" s="162" t="s">
        <v>43</v>
      </c>
      <c r="E32" s="49"/>
      <c r="F32" s="49"/>
      <c r="G32" s="49"/>
      <c r="H32" s="49"/>
      <c r="I32" s="49"/>
      <c r="J32" s="49"/>
      <c r="K32" s="49"/>
      <c r="L32" s="49"/>
      <c r="M32" s="163">
        <f>ROUND(M27+M30,2)</f>
        <v>0</v>
      </c>
      <c r="N32" s="49"/>
      <c r="O32" s="49"/>
      <c r="P32" s="49"/>
      <c r="Q32" s="49"/>
      <c r="R32" s="50"/>
    </row>
    <row r="33" s="1" customFormat="1" ht="6.96" customHeight="1">
      <c r="B33" s="48"/>
      <c r="C33" s="4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49"/>
      <c r="R33" s="50"/>
    </row>
    <row r="34" s="1" customFormat="1" ht="14.4" customHeight="1">
      <c r="B34" s="48"/>
      <c r="C34" s="49"/>
      <c r="D34" s="56" t="s">
        <v>44</v>
      </c>
      <c r="E34" s="56" t="s">
        <v>45</v>
      </c>
      <c r="F34" s="57">
        <v>0.20999999999999999</v>
      </c>
      <c r="G34" s="164" t="s">
        <v>46</v>
      </c>
      <c r="H34" s="165">
        <f>ROUND((((SUM(BE97:BE104)+SUM(BE122:BE237))+SUM(BE239:BE243))),2)</f>
        <v>0</v>
      </c>
      <c r="I34" s="49"/>
      <c r="J34" s="49"/>
      <c r="K34" s="49"/>
      <c r="L34" s="49"/>
      <c r="M34" s="165">
        <f>ROUND(((ROUND((SUM(BE97:BE104)+SUM(BE122:BE237)), 2)*F34)+SUM(BE239:BE243)*F34),2)</f>
        <v>0</v>
      </c>
      <c r="N34" s="49"/>
      <c r="O34" s="49"/>
      <c r="P34" s="49"/>
      <c r="Q34" s="49"/>
      <c r="R34" s="50"/>
    </row>
    <row r="35" s="1" customFormat="1" ht="14.4" customHeight="1">
      <c r="B35" s="48"/>
      <c r="C35" s="49"/>
      <c r="D35" s="49"/>
      <c r="E35" s="56" t="s">
        <v>47</v>
      </c>
      <c r="F35" s="57">
        <v>0.14999999999999999</v>
      </c>
      <c r="G35" s="164" t="s">
        <v>46</v>
      </c>
      <c r="H35" s="165">
        <f>ROUND((((SUM(BF97:BF104)+SUM(BF122:BF237))+SUM(BF239:BF243))),2)</f>
        <v>0</v>
      </c>
      <c r="I35" s="49"/>
      <c r="J35" s="49"/>
      <c r="K35" s="49"/>
      <c r="L35" s="49"/>
      <c r="M35" s="165">
        <f>ROUND(((ROUND((SUM(BF97:BF104)+SUM(BF122:BF237)), 2)*F35)+SUM(BF239:BF243)*F35),2)</f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48</v>
      </c>
      <c r="F36" s="57">
        <v>0.20999999999999999</v>
      </c>
      <c r="G36" s="164" t="s">
        <v>46</v>
      </c>
      <c r="H36" s="165">
        <f>ROUND((((SUM(BG97:BG104)+SUM(BG122:BG237))+SUM(BG239:BG243))),2)</f>
        <v>0</v>
      </c>
      <c r="I36" s="49"/>
      <c r="J36" s="49"/>
      <c r="K36" s="49"/>
      <c r="L36" s="49"/>
      <c r="M36" s="165">
        <v>0</v>
      </c>
      <c r="N36" s="49"/>
      <c r="O36" s="49"/>
      <c r="P36" s="49"/>
      <c r="Q36" s="49"/>
      <c r="R36" s="50"/>
    </row>
    <row r="37" hidden="1" s="1" customFormat="1" ht="14.4" customHeight="1">
      <c r="B37" s="48"/>
      <c r="C37" s="49"/>
      <c r="D37" s="49"/>
      <c r="E37" s="56" t="s">
        <v>49</v>
      </c>
      <c r="F37" s="57">
        <v>0.14999999999999999</v>
      </c>
      <c r="G37" s="164" t="s">
        <v>46</v>
      </c>
      <c r="H37" s="165">
        <f>ROUND((((SUM(BH97:BH104)+SUM(BH122:BH237))+SUM(BH239:BH243))),2)</f>
        <v>0</v>
      </c>
      <c r="I37" s="49"/>
      <c r="J37" s="49"/>
      <c r="K37" s="49"/>
      <c r="L37" s="49"/>
      <c r="M37" s="165">
        <v>0</v>
      </c>
      <c r="N37" s="49"/>
      <c r="O37" s="49"/>
      <c r="P37" s="49"/>
      <c r="Q37" s="49"/>
      <c r="R37" s="50"/>
    </row>
    <row r="38" hidden="1" s="1" customFormat="1" ht="14.4" customHeight="1">
      <c r="B38" s="48"/>
      <c r="C38" s="49"/>
      <c r="D38" s="49"/>
      <c r="E38" s="56" t="s">
        <v>50</v>
      </c>
      <c r="F38" s="57">
        <v>0</v>
      </c>
      <c r="G38" s="164" t="s">
        <v>46</v>
      </c>
      <c r="H38" s="165">
        <f>ROUND((((SUM(BI97:BI104)+SUM(BI122:BI237))+SUM(BI239:BI243))),2)</f>
        <v>0</v>
      </c>
      <c r="I38" s="49"/>
      <c r="J38" s="49"/>
      <c r="K38" s="49"/>
      <c r="L38" s="49"/>
      <c r="M38" s="165">
        <v>0</v>
      </c>
      <c r="N38" s="49"/>
      <c r="O38" s="49"/>
      <c r="P38" s="49"/>
      <c r="Q38" s="49"/>
      <c r="R38" s="50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25.44" customHeight="1">
      <c r="B40" s="48"/>
      <c r="C40" s="154"/>
      <c r="D40" s="166" t="s">
        <v>51</v>
      </c>
      <c r="E40" s="105"/>
      <c r="F40" s="105"/>
      <c r="G40" s="167" t="s">
        <v>52</v>
      </c>
      <c r="H40" s="168" t="s">
        <v>53</v>
      </c>
      <c r="I40" s="105"/>
      <c r="J40" s="105"/>
      <c r="K40" s="105"/>
      <c r="L40" s="169">
        <f>SUM(M32:M38)</f>
        <v>0</v>
      </c>
      <c r="M40" s="169"/>
      <c r="N40" s="169"/>
      <c r="O40" s="169"/>
      <c r="P40" s="170"/>
      <c r="Q40" s="154"/>
      <c r="R40" s="50"/>
    </row>
    <row r="41" s="1" customFormat="1" ht="14.4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50"/>
    </row>
    <row r="42" s="1" customFormat="1" ht="14.4" customHeight="1"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8"/>
      <c r="C50" s="49"/>
      <c r="D50" s="68" t="s">
        <v>54</v>
      </c>
      <c r="E50" s="69"/>
      <c r="F50" s="69"/>
      <c r="G50" s="69"/>
      <c r="H50" s="70"/>
      <c r="I50" s="49"/>
      <c r="J50" s="68" t="s">
        <v>55</v>
      </c>
      <c r="K50" s="69"/>
      <c r="L50" s="69"/>
      <c r="M50" s="69"/>
      <c r="N50" s="69"/>
      <c r="O50" s="69"/>
      <c r="P50" s="70"/>
      <c r="Q50" s="49"/>
      <c r="R50" s="50"/>
    </row>
    <row r="51">
      <c r="B51" s="27"/>
      <c r="C51" s="32"/>
      <c r="D51" s="71"/>
      <c r="E51" s="32"/>
      <c r="F51" s="32"/>
      <c r="G51" s="32"/>
      <c r="H51" s="72"/>
      <c r="I51" s="32"/>
      <c r="J51" s="71"/>
      <c r="K51" s="32"/>
      <c r="L51" s="32"/>
      <c r="M51" s="32"/>
      <c r="N51" s="32"/>
      <c r="O51" s="32"/>
      <c r="P51" s="72"/>
      <c r="Q51" s="32"/>
      <c r="R51" s="30"/>
    </row>
    <row r="52">
      <c r="B52" s="27"/>
      <c r="C52" s="32"/>
      <c r="D52" s="71"/>
      <c r="E52" s="32"/>
      <c r="F52" s="32"/>
      <c r="G52" s="32"/>
      <c r="H52" s="72"/>
      <c r="I52" s="32"/>
      <c r="J52" s="71"/>
      <c r="K52" s="32"/>
      <c r="L52" s="32"/>
      <c r="M52" s="32"/>
      <c r="N52" s="32"/>
      <c r="O52" s="32"/>
      <c r="P52" s="72"/>
      <c r="Q52" s="32"/>
      <c r="R52" s="30"/>
    </row>
    <row r="53">
      <c r="B53" s="27"/>
      <c r="C53" s="32"/>
      <c r="D53" s="71"/>
      <c r="E53" s="32"/>
      <c r="F53" s="32"/>
      <c r="G53" s="32"/>
      <c r="H53" s="72"/>
      <c r="I53" s="32"/>
      <c r="J53" s="71"/>
      <c r="K53" s="32"/>
      <c r="L53" s="32"/>
      <c r="M53" s="32"/>
      <c r="N53" s="32"/>
      <c r="O53" s="32"/>
      <c r="P53" s="72"/>
      <c r="Q53" s="32"/>
      <c r="R53" s="30"/>
    </row>
    <row r="54">
      <c r="B54" s="27"/>
      <c r="C54" s="32"/>
      <c r="D54" s="71"/>
      <c r="E54" s="32"/>
      <c r="F54" s="32"/>
      <c r="G54" s="32"/>
      <c r="H54" s="72"/>
      <c r="I54" s="32"/>
      <c r="J54" s="71"/>
      <c r="K54" s="32"/>
      <c r="L54" s="32"/>
      <c r="M54" s="32"/>
      <c r="N54" s="32"/>
      <c r="O54" s="32"/>
      <c r="P54" s="72"/>
      <c r="Q54" s="32"/>
      <c r="R54" s="30"/>
    </row>
    <row r="55">
      <c r="B55" s="27"/>
      <c r="C55" s="32"/>
      <c r="D55" s="71"/>
      <c r="E55" s="32"/>
      <c r="F55" s="32"/>
      <c r="G55" s="32"/>
      <c r="H55" s="72"/>
      <c r="I55" s="32"/>
      <c r="J55" s="71"/>
      <c r="K55" s="32"/>
      <c r="L55" s="32"/>
      <c r="M55" s="32"/>
      <c r="N55" s="32"/>
      <c r="O55" s="32"/>
      <c r="P55" s="72"/>
      <c r="Q55" s="32"/>
      <c r="R55" s="30"/>
    </row>
    <row r="56">
      <c r="B56" s="27"/>
      <c r="C56" s="32"/>
      <c r="D56" s="71"/>
      <c r="E56" s="32"/>
      <c r="F56" s="32"/>
      <c r="G56" s="32"/>
      <c r="H56" s="72"/>
      <c r="I56" s="32"/>
      <c r="J56" s="71"/>
      <c r="K56" s="32"/>
      <c r="L56" s="32"/>
      <c r="M56" s="32"/>
      <c r="N56" s="32"/>
      <c r="O56" s="32"/>
      <c r="P56" s="72"/>
      <c r="Q56" s="32"/>
      <c r="R56" s="30"/>
    </row>
    <row r="57">
      <c r="B57" s="27"/>
      <c r="C57" s="32"/>
      <c r="D57" s="71"/>
      <c r="E57" s="32"/>
      <c r="F57" s="32"/>
      <c r="G57" s="32"/>
      <c r="H57" s="72"/>
      <c r="I57" s="32"/>
      <c r="J57" s="71"/>
      <c r="K57" s="32"/>
      <c r="L57" s="32"/>
      <c r="M57" s="32"/>
      <c r="N57" s="32"/>
      <c r="O57" s="32"/>
      <c r="P57" s="72"/>
      <c r="Q57" s="32"/>
      <c r="R57" s="30"/>
    </row>
    <row r="58">
      <c r="B58" s="27"/>
      <c r="C58" s="32"/>
      <c r="D58" s="71"/>
      <c r="E58" s="32"/>
      <c r="F58" s="32"/>
      <c r="G58" s="32"/>
      <c r="H58" s="72"/>
      <c r="I58" s="32"/>
      <c r="J58" s="71"/>
      <c r="K58" s="32"/>
      <c r="L58" s="32"/>
      <c r="M58" s="32"/>
      <c r="N58" s="32"/>
      <c r="O58" s="32"/>
      <c r="P58" s="72"/>
      <c r="Q58" s="32"/>
      <c r="R58" s="30"/>
    </row>
    <row r="59" s="1" customFormat="1">
      <c r="B59" s="48"/>
      <c r="C59" s="49"/>
      <c r="D59" s="73" t="s">
        <v>56</v>
      </c>
      <c r="E59" s="74"/>
      <c r="F59" s="74"/>
      <c r="G59" s="75" t="s">
        <v>57</v>
      </c>
      <c r="H59" s="76"/>
      <c r="I59" s="49"/>
      <c r="J59" s="73" t="s">
        <v>56</v>
      </c>
      <c r="K59" s="74"/>
      <c r="L59" s="74"/>
      <c r="M59" s="74"/>
      <c r="N59" s="75" t="s">
        <v>57</v>
      </c>
      <c r="O59" s="74"/>
      <c r="P59" s="76"/>
      <c r="Q59" s="49"/>
      <c r="R59" s="50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8"/>
      <c r="C61" s="49"/>
      <c r="D61" s="68" t="s">
        <v>58</v>
      </c>
      <c r="E61" s="69"/>
      <c r="F61" s="69"/>
      <c r="G61" s="69"/>
      <c r="H61" s="70"/>
      <c r="I61" s="49"/>
      <c r="J61" s="68" t="s">
        <v>59</v>
      </c>
      <c r="K61" s="69"/>
      <c r="L61" s="69"/>
      <c r="M61" s="69"/>
      <c r="N61" s="69"/>
      <c r="O61" s="69"/>
      <c r="P61" s="70"/>
      <c r="Q61" s="49"/>
      <c r="R61" s="50"/>
    </row>
    <row r="62">
      <c r="B62" s="27"/>
      <c r="C62" s="32"/>
      <c r="D62" s="71"/>
      <c r="E62" s="32"/>
      <c r="F62" s="32"/>
      <c r="G62" s="32"/>
      <c r="H62" s="72"/>
      <c r="I62" s="32"/>
      <c r="J62" s="71"/>
      <c r="K62" s="32"/>
      <c r="L62" s="32"/>
      <c r="M62" s="32"/>
      <c r="N62" s="32"/>
      <c r="O62" s="32"/>
      <c r="P62" s="72"/>
      <c r="Q62" s="32"/>
      <c r="R62" s="30"/>
    </row>
    <row r="63">
      <c r="B63" s="27"/>
      <c r="C63" s="32"/>
      <c r="D63" s="71"/>
      <c r="E63" s="32"/>
      <c r="F63" s="32"/>
      <c r="G63" s="32"/>
      <c r="H63" s="72"/>
      <c r="I63" s="32"/>
      <c r="J63" s="71"/>
      <c r="K63" s="32"/>
      <c r="L63" s="32"/>
      <c r="M63" s="32"/>
      <c r="N63" s="32"/>
      <c r="O63" s="32"/>
      <c r="P63" s="72"/>
      <c r="Q63" s="32"/>
      <c r="R63" s="30"/>
    </row>
    <row r="64">
      <c r="B64" s="27"/>
      <c r="C64" s="32"/>
      <c r="D64" s="71"/>
      <c r="E64" s="32"/>
      <c r="F64" s="32"/>
      <c r="G64" s="32"/>
      <c r="H64" s="72"/>
      <c r="I64" s="32"/>
      <c r="J64" s="71"/>
      <c r="K64" s="32"/>
      <c r="L64" s="32"/>
      <c r="M64" s="32"/>
      <c r="N64" s="32"/>
      <c r="O64" s="32"/>
      <c r="P64" s="72"/>
      <c r="Q64" s="32"/>
      <c r="R64" s="30"/>
    </row>
    <row r="65">
      <c r="B65" s="27"/>
      <c r="C65" s="32"/>
      <c r="D65" s="71"/>
      <c r="E65" s="32"/>
      <c r="F65" s="32"/>
      <c r="G65" s="32"/>
      <c r="H65" s="72"/>
      <c r="I65" s="32"/>
      <c r="J65" s="71"/>
      <c r="K65" s="32"/>
      <c r="L65" s="32"/>
      <c r="M65" s="32"/>
      <c r="N65" s="32"/>
      <c r="O65" s="32"/>
      <c r="P65" s="72"/>
      <c r="Q65" s="32"/>
      <c r="R65" s="30"/>
    </row>
    <row r="66">
      <c r="B66" s="27"/>
      <c r="C66" s="32"/>
      <c r="D66" s="71"/>
      <c r="E66" s="32"/>
      <c r="F66" s="32"/>
      <c r="G66" s="32"/>
      <c r="H66" s="72"/>
      <c r="I66" s="32"/>
      <c r="J66" s="71"/>
      <c r="K66" s="32"/>
      <c r="L66" s="32"/>
      <c r="M66" s="32"/>
      <c r="N66" s="32"/>
      <c r="O66" s="32"/>
      <c r="P66" s="72"/>
      <c r="Q66" s="32"/>
      <c r="R66" s="30"/>
    </row>
    <row r="67">
      <c r="B67" s="27"/>
      <c r="C67" s="32"/>
      <c r="D67" s="71"/>
      <c r="E67" s="32"/>
      <c r="F67" s="32"/>
      <c r="G67" s="32"/>
      <c r="H67" s="72"/>
      <c r="I67" s="32"/>
      <c r="J67" s="71"/>
      <c r="K67" s="32"/>
      <c r="L67" s="32"/>
      <c r="M67" s="32"/>
      <c r="N67" s="32"/>
      <c r="O67" s="32"/>
      <c r="P67" s="72"/>
      <c r="Q67" s="32"/>
      <c r="R67" s="30"/>
    </row>
    <row r="68">
      <c r="B68" s="27"/>
      <c r="C68" s="32"/>
      <c r="D68" s="71"/>
      <c r="E68" s="32"/>
      <c r="F68" s="32"/>
      <c r="G68" s="32"/>
      <c r="H68" s="72"/>
      <c r="I68" s="32"/>
      <c r="J68" s="71"/>
      <c r="K68" s="32"/>
      <c r="L68" s="32"/>
      <c r="M68" s="32"/>
      <c r="N68" s="32"/>
      <c r="O68" s="32"/>
      <c r="P68" s="72"/>
      <c r="Q68" s="32"/>
      <c r="R68" s="30"/>
    </row>
    <row r="69">
      <c r="B69" s="27"/>
      <c r="C69" s="32"/>
      <c r="D69" s="71"/>
      <c r="E69" s="32"/>
      <c r="F69" s="32"/>
      <c r="G69" s="32"/>
      <c r="H69" s="72"/>
      <c r="I69" s="32"/>
      <c r="J69" s="71"/>
      <c r="K69" s="32"/>
      <c r="L69" s="32"/>
      <c r="M69" s="32"/>
      <c r="N69" s="32"/>
      <c r="O69" s="32"/>
      <c r="P69" s="72"/>
      <c r="Q69" s="32"/>
      <c r="R69" s="30"/>
    </row>
    <row r="70" s="1" customFormat="1">
      <c r="B70" s="48"/>
      <c r="C70" s="49"/>
      <c r="D70" s="73" t="s">
        <v>56</v>
      </c>
      <c r="E70" s="74"/>
      <c r="F70" s="74"/>
      <c r="G70" s="75" t="s">
        <v>57</v>
      </c>
      <c r="H70" s="76"/>
      <c r="I70" s="49"/>
      <c r="J70" s="73" t="s">
        <v>56</v>
      </c>
      <c r="K70" s="74"/>
      <c r="L70" s="74"/>
      <c r="M70" s="74"/>
      <c r="N70" s="75" t="s">
        <v>57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8"/>
      <c r="C76" s="28" t="s">
        <v>117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50"/>
      <c r="T76" s="174"/>
      <c r="U76" s="174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4"/>
      <c r="U77" s="174"/>
    </row>
    <row r="78" s="1" customFormat="1" ht="30" customHeight="1">
      <c r="B78" s="48"/>
      <c r="C78" s="39" t="s">
        <v>20</v>
      </c>
      <c r="D78" s="49"/>
      <c r="E78" s="49"/>
      <c r="F78" s="158" t="str">
        <f>F6</f>
        <v>TĚLOCVIČNA pro ZŠ v Samotíškách, ul.Podhůry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9"/>
      <c r="R78" s="50"/>
      <c r="T78" s="174"/>
      <c r="U78" s="174"/>
    </row>
    <row r="79" s="1" customFormat="1" ht="36.96" customHeight="1">
      <c r="B79" s="48"/>
      <c r="C79" s="87" t="s">
        <v>114</v>
      </c>
      <c r="D79" s="49"/>
      <c r="E79" s="49"/>
      <c r="F79" s="89" t="str">
        <f>F7</f>
        <v>Příp_vody - Přípojka vody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4"/>
      <c r="U79" s="174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4"/>
      <c r="U80" s="174"/>
    </row>
    <row r="81" s="1" customFormat="1" ht="18" customHeight="1">
      <c r="B81" s="48"/>
      <c r="C81" s="39" t="s">
        <v>25</v>
      </c>
      <c r="D81" s="49"/>
      <c r="E81" s="49"/>
      <c r="F81" s="34" t="str">
        <f>F9</f>
        <v xml:space="preserve"> Samotíšky</v>
      </c>
      <c r="G81" s="49"/>
      <c r="H81" s="49"/>
      <c r="I81" s="49"/>
      <c r="J81" s="49"/>
      <c r="K81" s="39" t="s">
        <v>27</v>
      </c>
      <c r="L81" s="49"/>
      <c r="M81" s="92" t="str">
        <f>IF(O9="","",O9)</f>
        <v>8. 4. 2019</v>
      </c>
      <c r="N81" s="92"/>
      <c r="O81" s="92"/>
      <c r="P81" s="92"/>
      <c r="Q81" s="49"/>
      <c r="R81" s="50"/>
      <c r="T81" s="174"/>
      <c r="U81" s="174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4"/>
      <c r="U82" s="174"/>
    </row>
    <row r="83" s="1" customFormat="1">
      <c r="B83" s="48"/>
      <c r="C83" s="39" t="s">
        <v>29</v>
      </c>
      <c r="D83" s="49"/>
      <c r="E83" s="49"/>
      <c r="F83" s="34" t="str">
        <f>E12</f>
        <v xml:space="preserve">Ing.arch.Otto Schneider  </v>
      </c>
      <c r="G83" s="49"/>
      <c r="H83" s="49"/>
      <c r="I83" s="49"/>
      <c r="J83" s="49"/>
      <c r="K83" s="39" t="s">
        <v>35</v>
      </c>
      <c r="L83" s="49"/>
      <c r="M83" s="34" t="str">
        <f>E18</f>
        <v>Prokeš</v>
      </c>
      <c r="N83" s="34"/>
      <c r="O83" s="34"/>
      <c r="P83" s="34"/>
      <c r="Q83" s="34"/>
      <c r="R83" s="50"/>
      <c r="T83" s="174"/>
      <c r="U83" s="174"/>
    </row>
    <row r="84" s="1" customFormat="1" ht="14.4" customHeight="1">
      <c r="B84" s="48"/>
      <c r="C84" s="39" t="s">
        <v>33</v>
      </c>
      <c r="D84" s="49"/>
      <c r="E84" s="49"/>
      <c r="F84" s="34" t="str">
        <f>IF(E15="","",E15)</f>
        <v>Vyplň údaj</v>
      </c>
      <c r="G84" s="49"/>
      <c r="H84" s="49"/>
      <c r="I84" s="49"/>
      <c r="J84" s="49"/>
      <c r="K84" s="39" t="s">
        <v>37</v>
      </c>
      <c r="L84" s="49"/>
      <c r="M84" s="34" t="str">
        <f>E21</f>
        <v>Prokeš</v>
      </c>
      <c r="N84" s="34"/>
      <c r="O84" s="34"/>
      <c r="P84" s="34"/>
      <c r="Q84" s="34"/>
      <c r="R84" s="50"/>
      <c r="T84" s="174"/>
      <c r="U84" s="174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4"/>
      <c r="U85" s="174"/>
    </row>
    <row r="86" s="1" customFormat="1" ht="29.28" customHeight="1">
      <c r="B86" s="48"/>
      <c r="C86" s="175" t="s">
        <v>118</v>
      </c>
      <c r="D86" s="154"/>
      <c r="E86" s="154"/>
      <c r="F86" s="154"/>
      <c r="G86" s="154"/>
      <c r="H86" s="175" t="s">
        <v>119</v>
      </c>
      <c r="I86" s="176"/>
      <c r="J86" s="176"/>
      <c r="K86" s="175" t="s">
        <v>120</v>
      </c>
      <c r="L86" s="154"/>
      <c r="M86" s="175" t="s">
        <v>121</v>
      </c>
      <c r="N86" s="154"/>
      <c r="O86" s="154"/>
      <c r="P86" s="154"/>
      <c r="Q86" s="154"/>
      <c r="R86" s="50"/>
      <c r="T86" s="174"/>
      <c r="U86" s="174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4"/>
      <c r="U87" s="174"/>
    </row>
    <row r="88" s="1" customFormat="1" ht="29.28" customHeight="1">
      <c r="B88" s="48"/>
      <c r="C88" s="177" t="s">
        <v>122</v>
      </c>
      <c r="D88" s="49"/>
      <c r="E88" s="49"/>
      <c r="F88" s="49"/>
      <c r="G88" s="49"/>
      <c r="H88" s="115">
        <f>W122</f>
        <v>0</v>
      </c>
      <c r="I88" s="49"/>
      <c r="J88" s="49"/>
      <c r="K88" s="115">
        <f>X122</f>
        <v>0</v>
      </c>
      <c r="L88" s="49"/>
      <c r="M88" s="115">
        <f>M122</f>
        <v>0</v>
      </c>
      <c r="N88" s="178"/>
      <c r="O88" s="178"/>
      <c r="P88" s="178"/>
      <c r="Q88" s="178"/>
      <c r="R88" s="50"/>
      <c r="T88" s="174"/>
      <c r="U88" s="174"/>
      <c r="AU88" s="23" t="s">
        <v>123</v>
      </c>
    </row>
    <row r="89" s="6" customFormat="1" ht="24.96" customHeight="1">
      <c r="B89" s="179"/>
      <c r="C89" s="180"/>
      <c r="D89" s="181" t="s">
        <v>124</v>
      </c>
      <c r="E89" s="180"/>
      <c r="F89" s="180"/>
      <c r="G89" s="180"/>
      <c r="H89" s="182">
        <f>W123</f>
        <v>0</v>
      </c>
      <c r="I89" s="180"/>
      <c r="J89" s="180"/>
      <c r="K89" s="182">
        <f>X123</f>
        <v>0</v>
      </c>
      <c r="L89" s="180"/>
      <c r="M89" s="182">
        <f>M123</f>
        <v>0</v>
      </c>
      <c r="N89" s="180"/>
      <c r="O89" s="180"/>
      <c r="P89" s="180"/>
      <c r="Q89" s="180"/>
      <c r="R89" s="183"/>
      <c r="T89" s="184"/>
      <c r="U89" s="184"/>
    </row>
    <row r="90" s="7" customFormat="1" ht="19.92" customHeight="1">
      <c r="B90" s="185"/>
      <c r="C90" s="186"/>
      <c r="D90" s="139" t="s">
        <v>784</v>
      </c>
      <c r="E90" s="186"/>
      <c r="F90" s="186"/>
      <c r="G90" s="186"/>
      <c r="H90" s="141">
        <f>W124</f>
        <v>0</v>
      </c>
      <c r="I90" s="186"/>
      <c r="J90" s="186"/>
      <c r="K90" s="141">
        <f>X124</f>
        <v>0</v>
      </c>
      <c r="L90" s="186"/>
      <c r="M90" s="141">
        <f>M124</f>
        <v>0</v>
      </c>
      <c r="N90" s="186"/>
      <c r="O90" s="186"/>
      <c r="P90" s="186"/>
      <c r="Q90" s="186"/>
      <c r="R90" s="187"/>
      <c r="T90" s="188"/>
      <c r="U90" s="188"/>
    </row>
    <row r="91" s="7" customFormat="1" ht="19.92" customHeight="1">
      <c r="B91" s="185"/>
      <c r="C91" s="186"/>
      <c r="D91" s="139" t="s">
        <v>1034</v>
      </c>
      <c r="E91" s="186"/>
      <c r="F91" s="186"/>
      <c r="G91" s="186"/>
      <c r="H91" s="141">
        <f>W193</f>
        <v>0</v>
      </c>
      <c r="I91" s="186"/>
      <c r="J91" s="186"/>
      <c r="K91" s="141">
        <f>X193</f>
        <v>0</v>
      </c>
      <c r="L91" s="186"/>
      <c r="M91" s="141">
        <f>M193</f>
        <v>0</v>
      </c>
      <c r="N91" s="186"/>
      <c r="O91" s="186"/>
      <c r="P91" s="186"/>
      <c r="Q91" s="186"/>
      <c r="R91" s="187"/>
      <c r="T91" s="188"/>
      <c r="U91" s="188"/>
    </row>
    <row r="92" s="7" customFormat="1" ht="19.92" customHeight="1">
      <c r="B92" s="185"/>
      <c r="C92" s="186"/>
      <c r="D92" s="139" t="s">
        <v>1035</v>
      </c>
      <c r="E92" s="186"/>
      <c r="F92" s="186"/>
      <c r="G92" s="186"/>
      <c r="H92" s="141">
        <f>W202</f>
        <v>0</v>
      </c>
      <c r="I92" s="186"/>
      <c r="J92" s="186"/>
      <c r="K92" s="141">
        <f>X202</f>
        <v>0</v>
      </c>
      <c r="L92" s="186"/>
      <c r="M92" s="141">
        <f>M202</f>
        <v>0</v>
      </c>
      <c r="N92" s="186"/>
      <c r="O92" s="186"/>
      <c r="P92" s="186"/>
      <c r="Q92" s="186"/>
      <c r="R92" s="187"/>
      <c r="T92" s="188"/>
      <c r="U92" s="188"/>
    </row>
    <row r="93" s="7" customFormat="1" ht="19.92" customHeight="1">
      <c r="B93" s="185"/>
      <c r="C93" s="186"/>
      <c r="D93" s="139" t="s">
        <v>785</v>
      </c>
      <c r="E93" s="186"/>
      <c r="F93" s="186"/>
      <c r="G93" s="186"/>
      <c r="H93" s="141">
        <f>W215</f>
        <v>0</v>
      </c>
      <c r="I93" s="186"/>
      <c r="J93" s="186"/>
      <c r="K93" s="141">
        <f>X215</f>
        <v>0</v>
      </c>
      <c r="L93" s="186"/>
      <c r="M93" s="141">
        <f>M215</f>
        <v>0</v>
      </c>
      <c r="N93" s="186"/>
      <c r="O93" s="186"/>
      <c r="P93" s="186"/>
      <c r="Q93" s="186"/>
      <c r="R93" s="187"/>
      <c r="T93" s="188"/>
      <c r="U93" s="188"/>
    </row>
    <row r="94" s="7" customFormat="1" ht="19.92" customHeight="1">
      <c r="B94" s="185"/>
      <c r="C94" s="186"/>
      <c r="D94" s="139" t="s">
        <v>786</v>
      </c>
      <c r="E94" s="186"/>
      <c r="F94" s="186"/>
      <c r="G94" s="186"/>
      <c r="H94" s="141">
        <f>W234</f>
        <v>0</v>
      </c>
      <c r="I94" s="186"/>
      <c r="J94" s="186"/>
      <c r="K94" s="141">
        <f>X234</f>
        <v>0</v>
      </c>
      <c r="L94" s="186"/>
      <c r="M94" s="141">
        <f>M234</f>
        <v>0</v>
      </c>
      <c r="N94" s="186"/>
      <c r="O94" s="186"/>
      <c r="P94" s="186"/>
      <c r="Q94" s="186"/>
      <c r="R94" s="187"/>
      <c r="T94" s="188"/>
      <c r="U94" s="188"/>
    </row>
    <row r="95" s="6" customFormat="1" ht="21.84" customHeight="1">
      <c r="B95" s="179"/>
      <c r="C95" s="180"/>
      <c r="D95" s="181" t="s">
        <v>136</v>
      </c>
      <c r="E95" s="180"/>
      <c r="F95" s="180"/>
      <c r="G95" s="180"/>
      <c r="H95" s="189">
        <f>W238</f>
        <v>0</v>
      </c>
      <c r="I95" s="180"/>
      <c r="J95" s="180"/>
      <c r="K95" s="189">
        <f>X238</f>
        <v>0</v>
      </c>
      <c r="L95" s="180"/>
      <c r="M95" s="189">
        <f>M238</f>
        <v>0</v>
      </c>
      <c r="N95" s="180"/>
      <c r="O95" s="180"/>
      <c r="P95" s="180"/>
      <c r="Q95" s="180"/>
      <c r="R95" s="183"/>
      <c r="T95" s="184"/>
      <c r="U95" s="184"/>
    </row>
    <row r="96" s="1" customFormat="1" ht="21.84" customHeight="1"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50"/>
      <c r="T96" s="174"/>
      <c r="U96" s="174"/>
    </row>
    <row r="97" s="1" customFormat="1" ht="29.28" customHeight="1">
      <c r="B97" s="48"/>
      <c r="C97" s="177" t="s">
        <v>137</v>
      </c>
      <c r="D97" s="49"/>
      <c r="E97" s="49"/>
      <c r="F97" s="49"/>
      <c r="G97" s="49"/>
      <c r="H97" s="49"/>
      <c r="I97" s="49"/>
      <c r="J97" s="49"/>
      <c r="K97" s="49"/>
      <c r="L97" s="49"/>
      <c r="M97" s="178">
        <f>ROUND(M98+M99+M100+M101+M102+M103,2)</f>
        <v>0</v>
      </c>
      <c r="N97" s="190"/>
      <c r="O97" s="190"/>
      <c r="P97" s="190"/>
      <c r="Q97" s="190"/>
      <c r="R97" s="50"/>
      <c r="T97" s="191"/>
      <c r="U97" s="192" t="s">
        <v>44</v>
      </c>
    </row>
    <row r="98" s="1" customFormat="1" ht="18" customHeight="1">
      <c r="B98" s="48"/>
      <c r="C98" s="49"/>
      <c r="D98" s="146" t="s">
        <v>138</v>
      </c>
      <c r="E98" s="139"/>
      <c r="F98" s="139"/>
      <c r="G98" s="139"/>
      <c r="H98" s="139"/>
      <c r="I98" s="49"/>
      <c r="J98" s="49"/>
      <c r="K98" s="49"/>
      <c r="L98" s="49"/>
      <c r="M98" s="140">
        <f>ROUND(M88*T98,2)</f>
        <v>0</v>
      </c>
      <c r="N98" s="141"/>
      <c r="O98" s="141"/>
      <c r="P98" s="141"/>
      <c r="Q98" s="141"/>
      <c r="R98" s="50"/>
      <c r="S98" s="193"/>
      <c r="T98" s="194"/>
      <c r="U98" s="195" t="s">
        <v>45</v>
      </c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6" t="s">
        <v>139</v>
      </c>
      <c r="AZ98" s="193"/>
      <c r="BA98" s="193"/>
      <c r="BB98" s="193"/>
      <c r="BC98" s="193"/>
      <c r="BD98" s="193"/>
      <c r="BE98" s="197">
        <f>IF(U98="základní",M98,0)</f>
        <v>0</v>
      </c>
      <c r="BF98" s="197">
        <f>IF(U98="snížená",M98,0)</f>
        <v>0</v>
      </c>
      <c r="BG98" s="197">
        <f>IF(U98="zákl. přenesená",M98,0)</f>
        <v>0</v>
      </c>
      <c r="BH98" s="197">
        <f>IF(U98="sníž. přenesená",M98,0)</f>
        <v>0</v>
      </c>
      <c r="BI98" s="197">
        <f>IF(U98="nulová",M98,0)</f>
        <v>0</v>
      </c>
      <c r="BJ98" s="196" t="s">
        <v>90</v>
      </c>
      <c r="BK98" s="193"/>
      <c r="BL98" s="193"/>
      <c r="BM98" s="193"/>
    </row>
    <row r="99" s="1" customFormat="1" ht="18" customHeight="1">
      <c r="B99" s="48"/>
      <c r="C99" s="49"/>
      <c r="D99" s="146" t="s">
        <v>140</v>
      </c>
      <c r="E99" s="139"/>
      <c r="F99" s="139"/>
      <c r="G99" s="139"/>
      <c r="H99" s="139"/>
      <c r="I99" s="49"/>
      <c r="J99" s="49"/>
      <c r="K99" s="49"/>
      <c r="L99" s="49"/>
      <c r="M99" s="140">
        <f>ROUND(M88*T99,2)</f>
        <v>0</v>
      </c>
      <c r="N99" s="141"/>
      <c r="O99" s="141"/>
      <c r="P99" s="141"/>
      <c r="Q99" s="141"/>
      <c r="R99" s="50"/>
      <c r="S99" s="193"/>
      <c r="T99" s="194"/>
      <c r="U99" s="195" t="s">
        <v>45</v>
      </c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6" t="s">
        <v>139</v>
      </c>
      <c r="AZ99" s="193"/>
      <c r="BA99" s="193"/>
      <c r="BB99" s="193"/>
      <c r="BC99" s="193"/>
      <c r="BD99" s="193"/>
      <c r="BE99" s="197">
        <f>IF(U99="základní",M99,0)</f>
        <v>0</v>
      </c>
      <c r="BF99" s="197">
        <f>IF(U99="snížená",M99,0)</f>
        <v>0</v>
      </c>
      <c r="BG99" s="197">
        <f>IF(U99="zákl. přenesená",M99,0)</f>
        <v>0</v>
      </c>
      <c r="BH99" s="197">
        <f>IF(U99="sníž. přenesená",M99,0)</f>
        <v>0</v>
      </c>
      <c r="BI99" s="197">
        <f>IF(U99="nulová",M99,0)</f>
        <v>0</v>
      </c>
      <c r="BJ99" s="196" t="s">
        <v>90</v>
      </c>
      <c r="BK99" s="193"/>
      <c r="BL99" s="193"/>
      <c r="BM99" s="193"/>
    </row>
    <row r="100" s="1" customFormat="1" ht="18" customHeight="1">
      <c r="B100" s="48"/>
      <c r="C100" s="49"/>
      <c r="D100" s="146" t="s">
        <v>141</v>
      </c>
      <c r="E100" s="139"/>
      <c r="F100" s="139"/>
      <c r="G100" s="139"/>
      <c r="H100" s="139"/>
      <c r="I100" s="49"/>
      <c r="J100" s="49"/>
      <c r="K100" s="49"/>
      <c r="L100" s="49"/>
      <c r="M100" s="140">
        <f>ROUND(M88*T100,2)</f>
        <v>0</v>
      </c>
      <c r="N100" s="141"/>
      <c r="O100" s="141"/>
      <c r="P100" s="141"/>
      <c r="Q100" s="141"/>
      <c r="R100" s="50"/>
      <c r="S100" s="193"/>
      <c r="T100" s="194"/>
      <c r="U100" s="195" t="s">
        <v>45</v>
      </c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6" t="s">
        <v>139</v>
      </c>
      <c r="AZ100" s="193"/>
      <c r="BA100" s="193"/>
      <c r="BB100" s="193"/>
      <c r="BC100" s="193"/>
      <c r="BD100" s="193"/>
      <c r="BE100" s="197">
        <f>IF(U100="základní",M100,0)</f>
        <v>0</v>
      </c>
      <c r="BF100" s="197">
        <f>IF(U100="snížená",M100,0)</f>
        <v>0</v>
      </c>
      <c r="BG100" s="197">
        <f>IF(U100="zákl. přenesená",M100,0)</f>
        <v>0</v>
      </c>
      <c r="BH100" s="197">
        <f>IF(U100="sníž. přenesená",M100,0)</f>
        <v>0</v>
      </c>
      <c r="BI100" s="197">
        <f>IF(U100="nulová",M100,0)</f>
        <v>0</v>
      </c>
      <c r="BJ100" s="196" t="s">
        <v>90</v>
      </c>
      <c r="BK100" s="193"/>
      <c r="BL100" s="193"/>
      <c r="BM100" s="193"/>
    </row>
    <row r="101" s="1" customFormat="1" ht="18" customHeight="1">
      <c r="B101" s="48"/>
      <c r="C101" s="49"/>
      <c r="D101" s="146" t="s">
        <v>142</v>
      </c>
      <c r="E101" s="139"/>
      <c r="F101" s="139"/>
      <c r="G101" s="139"/>
      <c r="H101" s="139"/>
      <c r="I101" s="49"/>
      <c r="J101" s="49"/>
      <c r="K101" s="49"/>
      <c r="L101" s="49"/>
      <c r="M101" s="140">
        <f>ROUND(M88*T101,2)</f>
        <v>0</v>
      </c>
      <c r="N101" s="141"/>
      <c r="O101" s="141"/>
      <c r="P101" s="141"/>
      <c r="Q101" s="141"/>
      <c r="R101" s="50"/>
      <c r="S101" s="193"/>
      <c r="T101" s="194"/>
      <c r="U101" s="195" t="s">
        <v>45</v>
      </c>
      <c r="V101" s="193"/>
      <c r="W101" s="193"/>
      <c r="X101" s="193"/>
      <c r="Y101" s="193"/>
      <c r="Z101" s="193"/>
      <c r="AA101" s="193"/>
      <c r="AB101" s="193"/>
      <c r="AC101" s="193"/>
      <c r="AD101" s="193"/>
      <c r="AE101" s="193"/>
      <c r="AF101" s="193"/>
      <c r="AG101" s="193"/>
      <c r="AH101" s="193"/>
      <c r="AI101" s="193"/>
      <c r="AJ101" s="193"/>
      <c r="AK101" s="193"/>
      <c r="AL101" s="193"/>
      <c r="AM101" s="193"/>
      <c r="AN101" s="193"/>
      <c r="AO101" s="193"/>
      <c r="AP101" s="193"/>
      <c r="AQ101" s="193"/>
      <c r="AR101" s="193"/>
      <c r="AS101" s="193"/>
      <c r="AT101" s="193"/>
      <c r="AU101" s="193"/>
      <c r="AV101" s="193"/>
      <c r="AW101" s="193"/>
      <c r="AX101" s="193"/>
      <c r="AY101" s="196" t="s">
        <v>139</v>
      </c>
      <c r="AZ101" s="193"/>
      <c r="BA101" s="193"/>
      <c r="BB101" s="193"/>
      <c r="BC101" s="193"/>
      <c r="BD101" s="193"/>
      <c r="BE101" s="197">
        <f>IF(U101="základní",M101,0)</f>
        <v>0</v>
      </c>
      <c r="BF101" s="197">
        <f>IF(U101="snížená",M101,0)</f>
        <v>0</v>
      </c>
      <c r="BG101" s="197">
        <f>IF(U101="zákl. přenesená",M101,0)</f>
        <v>0</v>
      </c>
      <c r="BH101" s="197">
        <f>IF(U101="sníž. přenesená",M101,0)</f>
        <v>0</v>
      </c>
      <c r="BI101" s="197">
        <f>IF(U101="nulová",M101,0)</f>
        <v>0</v>
      </c>
      <c r="BJ101" s="196" t="s">
        <v>90</v>
      </c>
      <c r="BK101" s="193"/>
      <c r="BL101" s="193"/>
      <c r="BM101" s="193"/>
    </row>
    <row r="102" s="1" customFormat="1" ht="18" customHeight="1">
      <c r="B102" s="48"/>
      <c r="C102" s="49"/>
      <c r="D102" s="146" t="s">
        <v>143</v>
      </c>
      <c r="E102" s="139"/>
      <c r="F102" s="139"/>
      <c r="G102" s="139"/>
      <c r="H102" s="139"/>
      <c r="I102" s="49"/>
      <c r="J102" s="49"/>
      <c r="K102" s="49"/>
      <c r="L102" s="49"/>
      <c r="M102" s="140">
        <f>ROUND(M88*T102,2)</f>
        <v>0</v>
      </c>
      <c r="N102" s="141"/>
      <c r="O102" s="141"/>
      <c r="P102" s="141"/>
      <c r="Q102" s="141"/>
      <c r="R102" s="50"/>
      <c r="S102" s="193"/>
      <c r="T102" s="194"/>
      <c r="U102" s="195" t="s">
        <v>45</v>
      </c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193"/>
      <c r="AH102" s="193"/>
      <c r="AI102" s="193"/>
      <c r="AJ102" s="193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6" t="s">
        <v>139</v>
      </c>
      <c r="AZ102" s="193"/>
      <c r="BA102" s="193"/>
      <c r="BB102" s="193"/>
      <c r="BC102" s="193"/>
      <c r="BD102" s="193"/>
      <c r="BE102" s="197">
        <f>IF(U102="základní",M102,0)</f>
        <v>0</v>
      </c>
      <c r="BF102" s="197">
        <f>IF(U102="snížená",M102,0)</f>
        <v>0</v>
      </c>
      <c r="BG102" s="197">
        <f>IF(U102="zákl. přenesená",M102,0)</f>
        <v>0</v>
      </c>
      <c r="BH102" s="197">
        <f>IF(U102="sníž. přenesená",M102,0)</f>
        <v>0</v>
      </c>
      <c r="BI102" s="197">
        <f>IF(U102="nulová",M102,0)</f>
        <v>0</v>
      </c>
      <c r="BJ102" s="196" t="s">
        <v>90</v>
      </c>
      <c r="BK102" s="193"/>
      <c r="BL102" s="193"/>
      <c r="BM102" s="193"/>
    </row>
    <row r="103" s="1" customFormat="1" ht="18" customHeight="1">
      <c r="B103" s="48"/>
      <c r="C103" s="49"/>
      <c r="D103" s="139" t="s">
        <v>144</v>
      </c>
      <c r="E103" s="49"/>
      <c r="F103" s="49"/>
      <c r="G103" s="49"/>
      <c r="H103" s="49"/>
      <c r="I103" s="49"/>
      <c r="J103" s="49"/>
      <c r="K103" s="49"/>
      <c r="L103" s="49"/>
      <c r="M103" s="140">
        <f>ROUND(M88*T103,2)</f>
        <v>0</v>
      </c>
      <c r="N103" s="141"/>
      <c r="O103" s="141"/>
      <c r="P103" s="141"/>
      <c r="Q103" s="141"/>
      <c r="R103" s="50"/>
      <c r="S103" s="193"/>
      <c r="T103" s="198"/>
      <c r="U103" s="199" t="s">
        <v>45</v>
      </c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193"/>
      <c r="AH103" s="193"/>
      <c r="AI103" s="193"/>
      <c r="AJ103" s="193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6" t="s">
        <v>145</v>
      </c>
      <c r="AZ103" s="193"/>
      <c r="BA103" s="193"/>
      <c r="BB103" s="193"/>
      <c r="BC103" s="193"/>
      <c r="BD103" s="193"/>
      <c r="BE103" s="197">
        <f>IF(U103="základní",M103,0)</f>
        <v>0</v>
      </c>
      <c r="BF103" s="197">
        <f>IF(U103="snížená",M103,0)</f>
        <v>0</v>
      </c>
      <c r="BG103" s="197">
        <f>IF(U103="zákl. přenesená",M103,0)</f>
        <v>0</v>
      </c>
      <c r="BH103" s="197">
        <f>IF(U103="sníž. přenesená",M103,0)</f>
        <v>0</v>
      </c>
      <c r="BI103" s="197">
        <f>IF(U103="nulová",M103,0)</f>
        <v>0</v>
      </c>
      <c r="BJ103" s="196" t="s">
        <v>90</v>
      </c>
      <c r="BK103" s="193"/>
      <c r="BL103" s="193"/>
      <c r="BM103" s="193"/>
    </row>
    <row r="104" s="1" customFormat="1"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50"/>
      <c r="T104" s="174"/>
      <c r="U104" s="174"/>
    </row>
    <row r="105" s="1" customFormat="1" ht="29.28" customHeight="1">
      <c r="B105" s="48"/>
      <c r="C105" s="153" t="s">
        <v>106</v>
      </c>
      <c r="D105" s="154"/>
      <c r="E105" s="154"/>
      <c r="F105" s="154"/>
      <c r="G105" s="154"/>
      <c r="H105" s="154"/>
      <c r="I105" s="154"/>
      <c r="J105" s="154"/>
      <c r="K105" s="154"/>
      <c r="L105" s="155">
        <f>ROUND(SUM(M88+M97),2)</f>
        <v>0</v>
      </c>
      <c r="M105" s="155"/>
      <c r="N105" s="155"/>
      <c r="O105" s="155"/>
      <c r="P105" s="155"/>
      <c r="Q105" s="155"/>
      <c r="R105" s="50"/>
      <c r="T105" s="174"/>
      <c r="U105" s="174"/>
    </row>
    <row r="106" s="1" customFormat="1" ht="6.96" customHeight="1">
      <c r="B106" s="77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9"/>
      <c r="T106" s="174"/>
      <c r="U106" s="174"/>
    </row>
    <row r="110" s="1" customFormat="1" ht="6.96" customHeight="1">
      <c r="B110" s="80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2"/>
    </row>
    <row r="111" s="1" customFormat="1" ht="36.96" customHeight="1">
      <c r="B111" s="48"/>
      <c r="C111" s="28" t="s">
        <v>146</v>
      </c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50"/>
    </row>
    <row r="112" s="1" customFormat="1" ht="6.96" customHeight="1"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50"/>
    </row>
    <row r="113" s="1" customFormat="1" ht="30" customHeight="1">
      <c r="B113" s="48"/>
      <c r="C113" s="39" t="s">
        <v>20</v>
      </c>
      <c r="D113" s="49"/>
      <c r="E113" s="49"/>
      <c r="F113" s="158" t="str">
        <f>F6</f>
        <v>TĚLOCVIČNA pro ZŠ v Samotíškách, ul.Podhůry</v>
      </c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49"/>
      <c r="R113" s="50"/>
    </row>
    <row r="114" s="1" customFormat="1" ht="36.96" customHeight="1">
      <c r="B114" s="48"/>
      <c r="C114" s="87" t="s">
        <v>114</v>
      </c>
      <c r="D114" s="49"/>
      <c r="E114" s="49"/>
      <c r="F114" s="89" t="str">
        <f>F7</f>
        <v>Příp_vody - Přípojka vody</v>
      </c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6.96" customHeight="1"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18" customHeight="1">
      <c r="B116" s="48"/>
      <c r="C116" s="39" t="s">
        <v>25</v>
      </c>
      <c r="D116" s="49"/>
      <c r="E116" s="49"/>
      <c r="F116" s="34" t="str">
        <f>F9</f>
        <v xml:space="preserve"> Samotíšky</v>
      </c>
      <c r="G116" s="49"/>
      <c r="H116" s="49"/>
      <c r="I116" s="49"/>
      <c r="J116" s="49"/>
      <c r="K116" s="39" t="s">
        <v>27</v>
      </c>
      <c r="L116" s="49"/>
      <c r="M116" s="92" t="str">
        <f>IF(O9="","",O9)</f>
        <v>8. 4. 2019</v>
      </c>
      <c r="N116" s="92"/>
      <c r="O116" s="92"/>
      <c r="P116" s="92"/>
      <c r="Q116" s="49"/>
      <c r="R116" s="50"/>
    </row>
    <row r="117" s="1" customFormat="1" ht="6.96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>
      <c r="B118" s="48"/>
      <c r="C118" s="39" t="s">
        <v>29</v>
      </c>
      <c r="D118" s="49"/>
      <c r="E118" s="49"/>
      <c r="F118" s="34" t="str">
        <f>E12</f>
        <v xml:space="preserve">Ing.arch.Otto Schneider  </v>
      </c>
      <c r="G118" s="49"/>
      <c r="H118" s="49"/>
      <c r="I118" s="49"/>
      <c r="J118" s="49"/>
      <c r="K118" s="39" t="s">
        <v>35</v>
      </c>
      <c r="L118" s="49"/>
      <c r="M118" s="34" t="str">
        <f>E18</f>
        <v>Prokeš</v>
      </c>
      <c r="N118" s="34"/>
      <c r="O118" s="34"/>
      <c r="P118" s="34"/>
      <c r="Q118" s="34"/>
      <c r="R118" s="50"/>
    </row>
    <row r="119" s="1" customFormat="1" ht="14.4" customHeight="1">
      <c r="B119" s="48"/>
      <c r="C119" s="39" t="s">
        <v>33</v>
      </c>
      <c r="D119" s="49"/>
      <c r="E119" s="49"/>
      <c r="F119" s="34" t="str">
        <f>IF(E15="","",E15)</f>
        <v>Vyplň údaj</v>
      </c>
      <c r="G119" s="49"/>
      <c r="H119" s="49"/>
      <c r="I119" s="49"/>
      <c r="J119" s="49"/>
      <c r="K119" s="39" t="s">
        <v>37</v>
      </c>
      <c r="L119" s="49"/>
      <c r="M119" s="34" t="str">
        <f>E21</f>
        <v>Prokeš</v>
      </c>
      <c r="N119" s="34"/>
      <c r="O119" s="34"/>
      <c r="P119" s="34"/>
      <c r="Q119" s="34"/>
      <c r="R119" s="50"/>
    </row>
    <row r="120" s="1" customFormat="1" ht="10.32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8" customFormat="1" ht="29.28" customHeight="1">
      <c r="B121" s="200"/>
      <c r="C121" s="201" t="s">
        <v>147</v>
      </c>
      <c r="D121" s="202" t="s">
        <v>148</v>
      </c>
      <c r="E121" s="202" t="s">
        <v>62</v>
      </c>
      <c r="F121" s="202" t="s">
        <v>149</v>
      </c>
      <c r="G121" s="202"/>
      <c r="H121" s="202"/>
      <c r="I121" s="202"/>
      <c r="J121" s="202" t="s">
        <v>150</v>
      </c>
      <c r="K121" s="202" t="s">
        <v>151</v>
      </c>
      <c r="L121" s="202" t="s">
        <v>152</v>
      </c>
      <c r="M121" s="202" t="s">
        <v>153</v>
      </c>
      <c r="N121" s="202"/>
      <c r="O121" s="202"/>
      <c r="P121" s="202" t="s">
        <v>121</v>
      </c>
      <c r="Q121" s="203"/>
      <c r="R121" s="204"/>
      <c r="T121" s="108" t="s">
        <v>154</v>
      </c>
      <c r="U121" s="109" t="s">
        <v>44</v>
      </c>
      <c r="V121" s="109" t="s">
        <v>155</v>
      </c>
      <c r="W121" s="109" t="s">
        <v>156</v>
      </c>
      <c r="X121" s="109" t="s">
        <v>157</v>
      </c>
      <c r="Y121" s="109" t="s">
        <v>158</v>
      </c>
      <c r="Z121" s="109" t="s">
        <v>159</v>
      </c>
      <c r="AA121" s="109" t="s">
        <v>160</v>
      </c>
      <c r="AB121" s="109" t="s">
        <v>161</v>
      </c>
      <c r="AC121" s="109" t="s">
        <v>162</v>
      </c>
      <c r="AD121" s="110" t="s">
        <v>163</v>
      </c>
    </row>
    <row r="122" s="1" customFormat="1" ht="29.28" customHeight="1">
      <c r="B122" s="48"/>
      <c r="C122" s="112" t="s">
        <v>116</v>
      </c>
      <c r="D122" s="49"/>
      <c r="E122" s="49"/>
      <c r="F122" s="49"/>
      <c r="G122" s="49"/>
      <c r="H122" s="49"/>
      <c r="I122" s="49"/>
      <c r="J122" s="49"/>
      <c r="K122" s="49"/>
      <c r="L122" s="49"/>
      <c r="M122" s="205">
        <f>BK122</f>
        <v>0</v>
      </c>
      <c r="N122" s="206"/>
      <c r="O122" s="206"/>
      <c r="P122" s="206"/>
      <c r="Q122" s="206"/>
      <c r="R122" s="50"/>
      <c r="T122" s="111"/>
      <c r="U122" s="69"/>
      <c r="V122" s="69"/>
      <c r="W122" s="207">
        <f>W123+W238</f>
        <v>0</v>
      </c>
      <c r="X122" s="207">
        <f>X123+X238</f>
        <v>0</v>
      </c>
      <c r="Y122" s="69"/>
      <c r="Z122" s="208">
        <f>Z123+Z238</f>
        <v>0</v>
      </c>
      <c r="AA122" s="69"/>
      <c r="AB122" s="208">
        <f>AB123+AB238</f>
        <v>0.30027000000000004</v>
      </c>
      <c r="AC122" s="69"/>
      <c r="AD122" s="209">
        <f>AD123+AD238</f>
        <v>0.56100000000000005</v>
      </c>
      <c r="AT122" s="23" t="s">
        <v>81</v>
      </c>
      <c r="AU122" s="23" t="s">
        <v>123</v>
      </c>
      <c r="BK122" s="210">
        <f>BK123+BK238</f>
        <v>0</v>
      </c>
    </row>
    <row r="123" s="9" customFormat="1" ht="37.44" customHeight="1">
      <c r="B123" s="211"/>
      <c r="C123" s="212"/>
      <c r="D123" s="213" t="s">
        <v>124</v>
      </c>
      <c r="E123" s="213"/>
      <c r="F123" s="213"/>
      <c r="G123" s="213"/>
      <c r="H123" s="213"/>
      <c r="I123" s="213"/>
      <c r="J123" s="213"/>
      <c r="K123" s="213"/>
      <c r="L123" s="213"/>
      <c r="M123" s="189">
        <f>BK123</f>
        <v>0</v>
      </c>
      <c r="N123" s="182"/>
      <c r="O123" s="182"/>
      <c r="P123" s="182"/>
      <c r="Q123" s="182"/>
      <c r="R123" s="214"/>
      <c r="T123" s="215"/>
      <c r="U123" s="212"/>
      <c r="V123" s="212"/>
      <c r="W123" s="216">
        <f>W124+W193+W202+W215+W234</f>
        <v>0</v>
      </c>
      <c r="X123" s="216">
        <f>X124+X193+X202+X215+X234</f>
        <v>0</v>
      </c>
      <c r="Y123" s="212"/>
      <c r="Z123" s="217">
        <f>Z124+Z193+Z202+Z215+Z234</f>
        <v>0</v>
      </c>
      <c r="AA123" s="212"/>
      <c r="AB123" s="217">
        <f>AB124+AB193+AB202+AB215+AB234</f>
        <v>0.30027000000000004</v>
      </c>
      <c r="AC123" s="212"/>
      <c r="AD123" s="218">
        <f>AD124+AD193+AD202+AD215+AD234</f>
        <v>0.56100000000000005</v>
      </c>
      <c r="AR123" s="219" t="s">
        <v>90</v>
      </c>
      <c r="AT123" s="220" t="s">
        <v>81</v>
      </c>
      <c r="AU123" s="220" t="s">
        <v>82</v>
      </c>
      <c r="AY123" s="219" t="s">
        <v>164</v>
      </c>
      <c r="BK123" s="221">
        <f>BK124+BK193+BK202+BK215+BK234</f>
        <v>0</v>
      </c>
    </row>
    <row r="124" s="9" customFormat="1" ht="19.92" customHeight="1">
      <c r="B124" s="211"/>
      <c r="C124" s="212"/>
      <c r="D124" s="222" t="s">
        <v>784</v>
      </c>
      <c r="E124" s="222"/>
      <c r="F124" s="222"/>
      <c r="G124" s="222"/>
      <c r="H124" s="222"/>
      <c r="I124" s="222"/>
      <c r="J124" s="222"/>
      <c r="K124" s="222"/>
      <c r="L124" s="222"/>
      <c r="M124" s="223">
        <f>BK124</f>
        <v>0</v>
      </c>
      <c r="N124" s="224"/>
      <c r="O124" s="224"/>
      <c r="P124" s="224"/>
      <c r="Q124" s="224"/>
      <c r="R124" s="214"/>
      <c r="T124" s="215"/>
      <c r="U124" s="212"/>
      <c r="V124" s="212"/>
      <c r="W124" s="216">
        <f>SUM(W125:W192)</f>
        <v>0</v>
      </c>
      <c r="X124" s="216">
        <f>SUM(X125:X192)</f>
        <v>0</v>
      </c>
      <c r="Y124" s="212"/>
      <c r="Z124" s="217">
        <f>SUM(Z125:Z192)</f>
        <v>0</v>
      </c>
      <c r="AA124" s="212"/>
      <c r="AB124" s="217">
        <f>SUM(AB125:AB192)</f>
        <v>0.0218</v>
      </c>
      <c r="AC124" s="212"/>
      <c r="AD124" s="218">
        <f>SUM(AD125:AD192)</f>
        <v>0.56100000000000005</v>
      </c>
      <c r="AR124" s="219" t="s">
        <v>90</v>
      </c>
      <c r="AT124" s="220" t="s">
        <v>81</v>
      </c>
      <c r="AU124" s="220" t="s">
        <v>90</v>
      </c>
      <c r="AY124" s="219" t="s">
        <v>164</v>
      </c>
      <c r="BK124" s="221">
        <f>SUM(BK125:BK192)</f>
        <v>0</v>
      </c>
    </row>
    <row r="125" s="1" customFormat="1" ht="38.25" customHeight="1">
      <c r="B125" s="48"/>
      <c r="C125" s="225" t="s">
        <v>90</v>
      </c>
      <c r="D125" s="225" t="s">
        <v>165</v>
      </c>
      <c r="E125" s="226" t="s">
        <v>1036</v>
      </c>
      <c r="F125" s="227" t="s">
        <v>1037</v>
      </c>
      <c r="G125" s="227"/>
      <c r="H125" s="227"/>
      <c r="I125" s="227"/>
      <c r="J125" s="228" t="s">
        <v>168</v>
      </c>
      <c r="K125" s="229">
        <v>2.2000000000000002</v>
      </c>
      <c r="L125" s="230">
        <v>0</v>
      </c>
      <c r="M125" s="230">
        <v>0</v>
      </c>
      <c r="N125" s="231"/>
      <c r="O125" s="231"/>
      <c r="P125" s="232">
        <f>ROUND(V125*K125,2)</f>
        <v>0</v>
      </c>
      <c r="Q125" s="232"/>
      <c r="R125" s="50"/>
      <c r="T125" s="233" t="s">
        <v>23</v>
      </c>
      <c r="U125" s="58" t="s">
        <v>45</v>
      </c>
      <c r="V125" s="165">
        <f>L125+M125</f>
        <v>0</v>
      </c>
      <c r="W125" s="165">
        <f>ROUND(L125*K125,2)</f>
        <v>0</v>
      </c>
      <c r="X125" s="165">
        <f>ROUND(M125*K125,2)</f>
        <v>0</v>
      </c>
      <c r="Y125" s="49"/>
      <c r="Z125" s="234">
        <f>Y125*K125</f>
        <v>0</v>
      </c>
      <c r="AA125" s="234">
        <v>0</v>
      </c>
      <c r="AB125" s="234">
        <f>AA125*K125</f>
        <v>0</v>
      </c>
      <c r="AC125" s="234">
        <v>0.255</v>
      </c>
      <c r="AD125" s="235">
        <f>AC125*K125</f>
        <v>0.56100000000000005</v>
      </c>
      <c r="AR125" s="23" t="s">
        <v>169</v>
      </c>
      <c r="AT125" s="23" t="s">
        <v>165</v>
      </c>
      <c r="AU125" s="23" t="s">
        <v>112</v>
      </c>
      <c r="AY125" s="23" t="s">
        <v>164</v>
      </c>
      <c r="BE125" s="145">
        <f>IF(U125="základní",P125,0)</f>
        <v>0</v>
      </c>
      <c r="BF125" s="145">
        <f>IF(U125="snížená",P125,0)</f>
        <v>0</v>
      </c>
      <c r="BG125" s="145">
        <f>IF(U125="zákl. přenesená",P125,0)</f>
        <v>0</v>
      </c>
      <c r="BH125" s="145">
        <f>IF(U125="sníž. přenesená",P125,0)</f>
        <v>0</v>
      </c>
      <c r="BI125" s="145">
        <f>IF(U125="nulová",P125,0)</f>
        <v>0</v>
      </c>
      <c r="BJ125" s="23" t="s">
        <v>90</v>
      </c>
      <c r="BK125" s="145">
        <f>ROUND(V125*K125,2)</f>
        <v>0</v>
      </c>
      <c r="BL125" s="23" t="s">
        <v>169</v>
      </c>
      <c r="BM125" s="23" t="s">
        <v>1038</v>
      </c>
    </row>
    <row r="126" s="10" customFormat="1" ht="16.5" customHeight="1">
      <c r="B126" s="236"/>
      <c r="C126" s="237"/>
      <c r="D126" s="237"/>
      <c r="E126" s="238" t="s">
        <v>23</v>
      </c>
      <c r="F126" s="239" t="s">
        <v>1039</v>
      </c>
      <c r="G126" s="240"/>
      <c r="H126" s="240"/>
      <c r="I126" s="240"/>
      <c r="J126" s="237"/>
      <c r="K126" s="238" t="s">
        <v>23</v>
      </c>
      <c r="L126" s="237"/>
      <c r="M126" s="237"/>
      <c r="N126" s="237"/>
      <c r="O126" s="237"/>
      <c r="P126" s="237"/>
      <c r="Q126" s="237"/>
      <c r="R126" s="241"/>
      <c r="T126" s="242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43"/>
      <c r="AT126" s="244" t="s">
        <v>172</v>
      </c>
      <c r="AU126" s="244" t="s">
        <v>112</v>
      </c>
      <c r="AV126" s="10" t="s">
        <v>90</v>
      </c>
      <c r="AW126" s="10" t="s">
        <v>7</v>
      </c>
      <c r="AX126" s="10" t="s">
        <v>82</v>
      </c>
      <c r="AY126" s="244" t="s">
        <v>164</v>
      </c>
    </row>
    <row r="127" s="11" customFormat="1" ht="16.5" customHeight="1">
      <c r="B127" s="246"/>
      <c r="C127" s="247"/>
      <c r="D127" s="247"/>
      <c r="E127" s="248" t="s">
        <v>23</v>
      </c>
      <c r="F127" s="249" t="s">
        <v>1040</v>
      </c>
      <c r="G127" s="247"/>
      <c r="H127" s="247"/>
      <c r="I127" s="247"/>
      <c r="J127" s="247"/>
      <c r="K127" s="250">
        <v>2.2000000000000002</v>
      </c>
      <c r="L127" s="247"/>
      <c r="M127" s="247"/>
      <c r="N127" s="247"/>
      <c r="O127" s="247"/>
      <c r="P127" s="247"/>
      <c r="Q127" s="247"/>
      <c r="R127" s="251"/>
      <c r="T127" s="252"/>
      <c r="U127" s="247"/>
      <c r="V127" s="247"/>
      <c r="W127" s="247"/>
      <c r="X127" s="247"/>
      <c r="Y127" s="247"/>
      <c r="Z127" s="247"/>
      <c r="AA127" s="247"/>
      <c r="AB127" s="247"/>
      <c r="AC127" s="247"/>
      <c r="AD127" s="253"/>
      <c r="AT127" s="254" t="s">
        <v>172</v>
      </c>
      <c r="AU127" s="254" t="s">
        <v>112</v>
      </c>
      <c r="AV127" s="11" t="s">
        <v>112</v>
      </c>
      <c r="AW127" s="11" t="s">
        <v>7</v>
      </c>
      <c r="AX127" s="11" t="s">
        <v>82</v>
      </c>
      <c r="AY127" s="254" t="s">
        <v>164</v>
      </c>
    </row>
    <row r="128" s="12" customFormat="1" ht="16.5" customHeight="1">
      <c r="B128" s="255"/>
      <c r="C128" s="256"/>
      <c r="D128" s="256"/>
      <c r="E128" s="257" t="s">
        <v>23</v>
      </c>
      <c r="F128" s="258" t="s">
        <v>176</v>
      </c>
      <c r="G128" s="256"/>
      <c r="H128" s="256"/>
      <c r="I128" s="256"/>
      <c r="J128" s="256"/>
      <c r="K128" s="259">
        <v>2.2000000000000002</v>
      </c>
      <c r="L128" s="256"/>
      <c r="M128" s="256"/>
      <c r="N128" s="256"/>
      <c r="O128" s="256"/>
      <c r="P128" s="256"/>
      <c r="Q128" s="256"/>
      <c r="R128" s="260"/>
      <c r="T128" s="261"/>
      <c r="U128" s="256"/>
      <c r="V128" s="256"/>
      <c r="W128" s="256"/>
      <c r="X128" s="256"/>
      <c r="Y128" s="256"/>
      <c r="Z128" s="256"/>
      <c r="AA128" s="256"/>
      <c r="AB128" s="256"/>
      <c r="AC128" s="256"/>
      <c r="AD128" s="262"/>
      <c r="AT128" s="263" t="s">
        <v>172</v>
      </c>
      <c r="AU128" s="263" t="s">
        <v>112</v>
      </c>
      <c r="AV128" s="12" t="s">
        <v>169</v>
      </c>
      <c r="AW128" s="12" t="s">
        <v>7</v>
      </c>
      <c r="AX128" s="12" t="s">
        <v>90</v>
      </c>
      <c r="AY128" s="263" t="s">
        <v>164</v>
      </c>
    </row>
    <row r="129" s="1" customFormat="1" ht="38.25" customHeight="1">
      <c r="B129" s="48"/>
      <c r="C129" s="225" t="s">
        <v>112</v>
      </c>
      <c r="D129" s="225" t="s">
        <v>165</v>
      </c>
      <c r="E129" s="226" t="s">
        <v>1041</v>
      </c>
      <c r="F129" s="227" t="s">
        <v>1042</v>
      </c>
      <c r="G129" s="227"/>
      <c r="H129" s="227"/>
      <c r="I129" s="227"/>
      <c r="J129" s="228" t="s">
        <v>179</v>
      </c>
      <c r="K129" s="229">
        <v>1</v>
      </c>
      <c r="L129" s="230">
        <v>0</v>
      </c>
      <c r="M129" s="230">
        <v>0</v>
      </c>
      <c r="N129" s="231"/>
      <c r="O129" s="231"/>
      <c r="P129" s="232">
        <f>ROUND(V129*K129,2)</f>
        <v>0</v>
      </c>
      <c r="Q129" s="232"/>
      <c r="R129" s="50"/>
      <c r="T129" s="233" t="s">
        <v>23</v>
      </c>
      <c r="U129" s="58" t="s">
        <v>45</v>
      </c>
      <c r="V129" s="165">
        <f>L129+M129</f>
        <v>0</v>
      </c>
      <c r="W129" s="165">
        <f>ROUND(L129*K129,2)</f>
        <v>0</v>
      </c>
      <c r="X129" s="165">
        <f>ROUND(M129*K129,2)</f>
        <v>0</v>
      </c>
      <c r="Y129" s="49"/>
      <c r="Z129" s="234">
        <f>Y129*K129</f>
        <v>0</v>
      </c>
      <c r="AA129" s="234">
        <v>0.00080000000000000004</v>
      </c>
      <c r="AB129" s="234">
        <f>AA129*K129</f>
        <v>0.00080000000000000004</v>
      </c>
      <c r="AC129" s="234">
        <v>0</v>
      </c>
      <c r="AD129" s="235">
        <f>AC129*K129</f>
        <v>0</v>
      </c>
      <c r="AR129" s="23" t="s">
        <v>169</v>
      </c>
      <c r="AT129" s="23" t="s">
        <v>165</v>
      </c>
      <c r="AU129" s="23" t="s">
        <v>112</v>
      </c>
      <c r="AY129" s="23" t="s">
        <v>164</v>
      </c>
      <c r="BE129" s="145">
        <f>IF(U129="základní",P129,0)</f>
        <v>0</v>
      </c>
      <c r="BF129" s="145">
        <f>IF(U129="snížená",P129,0)</f>
        <v>0</v>
      </c>
      <c r="BG129" s="145">
        <f>IF(U129="zákl. přenesená",P129,0)</f>
        <v>0</v>
      </c>
      <c r="BH129" s="145">
        <f>IF(U129="sníž. přenesená",P129,0)</f>
        <v>0</v>
      </c>
      <c r="BI129" s="145">
        <f>IF(U129="nulová",P129,0)</f>
        <v>0</v>
      </c>
      <c r="BJ129" s="23" t="s">
        <v>90</v>
      </c>
      <c r="BK129" s="145">
        <f>ROUND(V129*K129,2)</f>
        <v>0</v>
      </c>
      <c r="BL129" s="23" t="s">
        <v>169</v>
      </c>
      <c r="BM129" s="23" t="s">
        <v>1043</v>
      </c>
    </row>
    <row r="130" s="1" customFormat="1" ht="38.25" customHeight="1">
      <c r="B130" s="48"/>
      <c r="C130" s="225" t="s">
        <v>181</v>
      </c>
      <c r="D130" s="225" t="s">
        <v>165</v>
      </c>
      <c r="E130" s="226" t="s">
        <v>1044</v>
      </c>
      <c r="F130" s="227" t="s">
        <v>1045</v>
      </c>
      <c r="G130" s="227"/>
      <c r="H130" s="227"/>
      <c r="I130" s="227"/>
      <c r="J130" s="228" t="s">
        <v>179</v>
      </c>
      <c r="K130" s="229">
        <v>1</v>
      </c>
      <c r="L130" s="230">
        <v>0</v>
      </c>
      <c r="M130" s="230">
        <v>0</v>
      </c>
      <c r="N130" s="231"/>
      <c r="O130" s="231"/>
      <c r="P130" s="232">
        <f>ROUND(V130*K130,2)</f>
        <v>0</v>
      </c>
      <c r="Q130" s="232"/>
      <c r="R130" s="50"/>
      <c r="T130" s="233" t="s">
        <v>23</v>
      </c>
      <c r="U130" s="58" t="s">
        <v>45</v>
      </c>
      <c r="V130" s="165">
        <f>L130+M130</f>
        <v>0</v>
      </c>
      <c r="W130" s="165">
        <f>ROUND(L130*K130,2)</f>
        <v>0</v>
      </c>
      <c r="X130" s="165">
        <f>ROUND(M130*K130,2)</f>
        <v>0</v>
      </c>
      <c r="Y130" s="49"/>
      <c r="Z130" s="234">
        <f>Y130*K130</f>
        <v>0</v>
      </c>
      <c r="AA130" s="234">
        <v>0</v>
      </c>
      <c r="AB130" s="234">
        <f>AA130*K130</f>
        <v>0</v>
      </c>
      <c r="AC130" s="234">
        <v>0</v>
      </c>
      <c r="AD130" s="235">
        <f>AC130*K130</f>
        <v>0</v>
      </c>
      <c r="AR130" s="23" t="s">
        <v>169</v>
      </c>
      <c r="AT130" s="23" t="s">
        <v>165</v>
      </c>
      <c r="AU130" s="23" t="s">
        <v>112</v>
      </c>
      <c r="AY130" s="23" t="s">
        <v>164</v>
      </c>
      <c r="BE130" s="145">
        <f>IF(U130="základní",P130,0)</f>
        <v>0</v>
      </c>
      <c r="BF130" s="145">
        <f>IF(U130="snížená",P130,0)</f>
        <v>0</v>
      </c>
      <c r="BG130" s="145">
        <f>IF(U130="zákl. přenesená",P130,0)</f>
        <v>0</v>
      </c>
      <c r="BH130" s="145">
        <f>IF(U130="sníž. přenesená",P130,0)</f>
        <v>0</v>
      </c>
      <c r="BI130" s="145">
        <f>IF(U130="nulová",P130,0)</f>
        <v>0</v>
      </c>
      <c r="BJ130" s="23" t="s">
        <v>90</v>
      </c>
      <c r="BK130" s="145">
        <f>ROUND(V130*K130,2)</f>
        <v>0</v>
      </c>
      <c r="BL130" s="23" t="s">
        <v>169</v>
      </c>
      <c r="BM130" s="23" t="s">
        <v>1046</v>
      </c>
    </row>
    <row r="131" s="1" customFormat="1" ht="25.5" customHeight="1">
      <c r="B131" s="48"/>
      <c r="C131" s="225" t="s">
        <v>169</v>
      </c>
      <c r="D131" s="225" t="s">
        <v>165</v>
      </c>
      <c r="E131" s="226" t="s">
        <v>787</v>
      </c>
      <c r="F131" s="227" t="s">
        <v>788</v>
      </c>
      <c r="G131" s="227"/>
      <c r="H131" s="227"/>
      <c r="I131" s="227"/>
      <c r="J131" s="228" t="s">
        <v>789</v>
      </c>
      <c r="K131" s="229">
        <v>0.61599999999999999</v>
      </c>
      <c r="L131" s="230">
        <v>0</v>
      </c>
      <c r="M131" s="230">
        <v>0</v>
      </c>
      <c r="N131" s="231"/>
      <c r="O131" s="231"/>
      <c r="P131" s="232">
        <f>ROUND(V131*K131,2)</f>
        <v>0</v>
      </c>
      <c r="Q131" s="232"/>
      <c r="R131" s="50"/>
      <c r="T131" s="233" t="s">
        <v>23</v>
      </c>
      <c r="U131" s="58" t="s">
        <v>45</v>
      </c>
      <c r="V131" s="165">
        <f>L131+M131</f>
        <v>0</v>
      </c>
      <c r="W131" s="165">
        <f>ROUND(L131*K131,2)</f>
        <v>0</v>
      </c>
      <c r="X131" s="165">
        <f>ROUND(M131*K131,2)</f>
        <v>0</v>
      </c>
      <c r="Y131" s="49"/>
      <c r="Z131" s="234">
        <f>Y131*K131</f>
        <v>0</v>
      </c>
      <c r="AA131" s="234">
        <v>0</v>
      </c>
      <c r="AB131" s="234">
        <f>AA131*K131</f>
        <v>0</v>
      </c>
      <c r="AC131" s="234">
        <v>0</v>
      </c>
      <c r="AD131" s="235">
        <f>AC131*K131</f>
        <v>0</v>
      </c>
      <c r="AR131" s="23" t="s">
        <v>169</v>
      </c>
      <c r="AT131" s="23" t="s">
        <v>165</v>
      </c>
      <c r="AU131" s="23" t="s">
        <v>112</v>
      </c>
      <c r="AY131" s="23" t="s">
        <v>164</v>
      </c>
      <c r="BE131" s="145">
        <f>IF(U131="základní",P131,0)</f>
        <v>0</v>
      </c>
      <c r="BF131" s="145">
        <f>IF(U131="snížená",P131,0)</f>
        <v>0</v>
      </c>
      <c r="BG131" s="145">
        <f>IF(U131="zákl. přenesená",P131,0)</f>
        <v>0</v>
      </c>
      <c r="BH131" s="145">
        <f>IF(U131="sníž. přenesená",P131,0)</f>
        <v>0</v>
      </c>
      <c r="BI131" s="145">
        <f>IF(U131="nulová",P131,0)</f>
        <v>0</v>
      </c>
      <c r="BJ131" s="23" t="s">
        <v>90</v>
      </c>
      <c r="BK131" s="145">
        <f>ROUND(V131*K131,2)</f>
        <v>0</v>
      </c>
      <c r="BL131" s="23" t="s">
        <v>169</v>
      </c>
      <c r="BM131" s="23" t="s">
        <v>1047</v>
      </c>
    </row>
    <row r="132" s="10" customFormat="1" ht="16.5" customHeight="1">
      <c r="B132" s="236"/>
      <c r="C132" s="237"/>
      <c r="D132" s="237"/>
      <c r="E132" s="238" t="s">
        <v>23</v>
      </c>
      <c r="F132" s="239" t="s">
        <v>1048</v>
      </c>
      <c r="G132" s="240"/>
      <c r="H132" s="240"/>
      <c r="I132" s="240"/>
      <c r="J132" s="237"/>
      <c r="K132" s="238" t="s">
        <v>23</v>
      </c>
      <c r="L132" s="237"/>
      <c r="M132" s="237"/>
      <c r="N132" s="237"/>
      <c r="O132" s="237"/>
      <c r="P132" s="237"/>
      <c r="Q132" s="237"/>
      <c r="R132" s="241"/>
      <c r="T132" s="242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43"/>
      <c r="AT132" s="244" t="s">
        <v>172</v>
      </c>
      <c r="AU132" s="244" t="s">
        <v>112</v>
      </c>
      <c r="AV132" s="10" t="s">
        <v>90</v>
      </c>
      <c r="AW132" s="10" t="s">
        <v>7</v>
      </c>
      <c r="AX132" s="10" t="s">
        <v>82</v>
      </c>
      <c r="AY132" s="244" t="s">
        <v>164</v>
      </c>
    </row>
    <row r="133" s="10" customFormat="1" ht="16.5" customHeight="1">
      <c r="B133" s="236"/>
      <c r="C133" s="237"/>
      <c r="D133" s="237"/>
      <c r="E133" s="238" t="s">
        <v>23</v>
      </c>
      <c r="F133" s="245" t="s">
        <v>1049</v>
      </c>
      <c r="G133" s="237"/>
      <c r="H133" s="237"/>
      <c r="I133" s="237"/>
      <c r="J133" s="237"/>
      <c r="K133" s="238" t="s">
        <v>23</v>
      </c>
      <c r="L133" s="237"/>
      <c r="M133" s="237"/>
      <c r="N133" s="237"/>
      <c r="O133" s="237"/>
      <c r="P133" s="237"/>
      <c r="Q133" s="237"/>
      <c r="R133" s="241"/>
      <c r="T133" s="242"/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43"/>
      <c r="AT133" s="244" t="s">
        <v>172</v>
      </c>
      <c r="AU133" s="244" t="s">
        <v>112</v>
      </c>
      <c r="AV133" s="10" t="s">
        <v>90</v>
      </c>
      <c r="AW133" s="10" t="s">
        <v>7</v>
      </c>
      <c r="AX133" s="10" t="s">
        <v>82</v>
      </c>
      <c r="AY133" s="244" t="s">
        <v>164</v>
      </c>
    </row>
    <row r="134" s="11" customFormat="1" ht="16.5" customHeight="1">
      <c r="B134" s="246"/>
      <c r="C134" s="247"/>
      <c r="D134" s="247"/>
      <c r="E134" s="248" t="s">
        <v>23</v>
      </c>
      <c r="F134" s="249" t="s">
        <v>1050</v>
      </c>
      <c r="G134" s="247"/>
      <c r="H134" s="247"/>
      <c r="I134" s="247"/>
      <c r="J134" s="247"/>
      <c r="K134" s="250">
        <v>0.61599999999999999</v>
      </c>
      <c r="L134" s="247"/>
      <c r="M134" s="247"/>
      <c r="N134" s="247"/>
      <c r="O134" s="247"/>
      <c r="P134" s="247"/>
      <c r="Q134" s="247"/>
      <c r="R134" s="251"/>
      <c r="T134" s="252"/>
      <c r="U134" s="247"/>
      <c r="V134" s="247"/>
      <c r="W134" s="247"/>
      <c r="X134" s="247"/>
      <c r="Y134" s="247"/>
      <c r="Z134" s="247"/>
      <c r="AA134" s="247"/>
      <c r="AB134" s="247"/>
      <c r="AC134" s="247"/>
      <c r="AD134" s="253"/>
      <c r="AT134" s="254" t="s">
        <v>172</v>
      </c>
      <c r="AU134" s="254" t="s">
        <v>112</v>
      </c>
      <c r="AV134" s="11" t="s">
        <v>112</v>
      </c>
      <c r="AW134" s="11" t="s">
        <v>7</v>
      </c>
      <c r="AX134" s="11" t="s">
        <v>82</v>
      </c>
      <c r="AY134" s="254" t="s">
        <v>164</v>
      </c>
    </row>
    <row r="135" s="12" customFormat="1" ht="16.5" customHeight="1">
      <c r="B135" s="255"/>
      <c r="C135" s="256"/>
      <c r="D135" s="256"/>
      <c r="E135" s="257" t="s">
        <v>23</v>
      </c>
      <c r="F135" s="258" t="s">
        <v>176</v>
      </c>
      <c r="G135" s="256"/>
      <c r="H135" s="256"/>
      <c r="I135" s="256"/>
      <c r="J135" s="256"/>
      <c r="K135" s="259">
        <v>0.61599999999999999</v>
      </c>
      <c r="L135" s="256"/>
      <c r="M135" s="256"/>
      <c r="N135" s="256"/>
      <c r="O135" s="256"/>
      <c r="P135" s="256"/>
      <c r="Q135" s="256"/>
      <c r="R135" s="260"/>
      <c r="T135" s="261"/>
      <c r="U135" s="256"/>
      <c r="V135" s="256"/>
      <c r="W135" s="256"/>
      <c r="X135" s="256"/>
      <c r="Y135" s="256"/>
      <c r="Z135" s="256"/>
      <c r="AA135" s="256"/>
      <c r="AB135" s="256"/>
      <c r="AC135" s="256"/>
      <c r="AD135" s="262"/>
      <c r="AT135" s="263" t="s">
        <v>172</v>
      </c>
      <c r="AU135" s="263" t="s">
        <v>112</v>
      </c>
      <c r="AV135" s="12" t="s">
        <v>169</v>
      </c>
      <c r="AW135" s="12" t="s">
        <v>7</v>
      </c>
      <c r="AX135" s="12" t="s">
        <v>90</v>
      </c>
      <c r="AY135" s="263" t="s">
        <v>164</v>
      </c>
    </row>
    <row r="136" s="1" customFormat="1" ht="25.5" customHeight="1">
      <c r="B136" s="48"/>
      <c r="C136" s="225" t="s">
        <v>189</v>
      </c>
      <c r="D136" s="225" t="s">
        <v>165</v>
      </c>
      <c r="E136" s="226" t="s">
        <v>1051</v>
      </c>
      <c r="F136" s="227" t="s">
        <v>1052</v>
      </c>
      <c r="G136" s="227"/>
      <c r="H136" s="227"/>
      <c r="I136" s="227"/>
      <c r="J136" s="228" t="s">
        <v>789</v>
      </c>
      <c r="K136" s="229">
        <v>13.800000000000001</v>
      </c>
      <c r="L136" s="230">
        <v>0</v>
      </c>
      <c r="M136" s="230">
        <v>0</v>
      </c>
      <c r="N136" s="231"/>
      <c r="O136" s="231"/>
      <c r="P136" s="232">
        <f>ROUND(V136*K136,2)</f>
        <v>0</v>
      </c>
      <c r="Q136" s="232"/>
      <c r="R136" s="50"/>
      <c r="T136" s="233" t="s">
        <v>23</v>
      </c>
      <c r="U136" s="58" t="s">
        <v>45</v>
      </c>
      <c r="V136" s="165">
        <f>L136+M136</f>
        <v>0</v>
      </c>
      <c r="W136" s="165">
        <f>ROUND(L136*K136,2)</f>
        <v>0</v>
      </c>
      <c r="X136" s="165">
        <f>ROUND(M136*K136,2)</f>
        <v>0</v>
      </c>
      <c r="Y136" s="49"/>
      <c r="Z136" s="234">
        <f>Y136*K136</f>
        <v>0</v>
      </c>
      <c r="AA136" s="234">
        <v>0</v>
      </c>
      <c r="AB136" s="234">
        <f>AA136*K136</f>
        <v>0</v>
      </c>
      <c r="AC136" s="234">
        <v>0</v>
      </c>
      <c r="AD136" s="235">
        <f>AC136*K136</f>
        <v>0</v>
      </c>
      <c r="AR136" s="23" t="s">
        <v>169</v>
      </c>
      <c r="AT136" s="23" t="s">
        <v>165</v>
      </c>
      <c r="AU136" s="23" t="s">
        <v>112</v>
      </c>
      <c r="AY136" s="23" t="s">
        <v>164</v>
      </c>
      <c r="BE136" s="145">
        <f>IF(U136="základní",P136,0)</f>
        <v>0</v>
      </c>
      <c r="BF136" s="145">
        <f>IF(U136="snížená",P136,0)</f>
        <v>0</v>
      </c>
      <c r="BG136" s="145">
        <f>IF(U136="zákl. přenesená",P136,0)</f>
        <v>0</v>
      </c>
      <c r="BH136" s="145">
        <f>IF(U136="sníž. přenesená",P136,0)</f>
        <v>0</v>
      </c>
      <c r="BI136" s="145">
        <f>IF(U136="nulová",P136,0)</f>
        <v>0</v>
      </c>
      <c r="BJ136" s="23" t="s">
        <v>90</v>
      </c>
      <c r="BK136" s="145">
        <f>ROUND(V136*K136,2)</f>
        <v>0</v>
      </c>
      <c r="BL136" s="23" t="s">
        <v>169</v>
      </c>
      <c r="BM136" s="23" t="s">
        <v>1053</v>
      </c>
    </row>
    <row r="137" s="10" customFormat="1" ht="16.5" customHeight="1">
      <c r="B137" s="236"/>
      <c r="C137" s="237"/>
      <c r="D137" s="237"/>
      <c r="E137" s="238" t="s">
        <v>23</v>
      </c>
      <c r="F137" s="239" t="s">
        <v>1054</v>
      </c>
      <c r="G137" s="240"/>
      <c r="H137" s="240"/>
      <c r="I137" s="240"/>
      <c r="J137" s="237"/>
      <c r="K137" s="238" t="s">
        <v>23</v>
      </c>
      <c r="L137" s="237"/>
      <c r="M137" s="237"/>
      <c r="N137" s="237"/>
      <c r="O137" s="237"/>
      <c r="P137" s="237"/>
      <c r="Q137" s="237"/>
      <c r="R137" s="241"/>
      <c r="T137" s="242"/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43"/>
      <c r="AT137" s="244" t="s">
        <v>172</v>
      </c>
      <c r="AU137" s="244" t="s">
        <v>112</v>
      </c>
      <c r="AV137" s="10" t="s">
        <v>90</v>
      </c>
      <c r="AW137" s="10" t="s">
        <v>7</v>
      </c>
      <c r="AX137" s="10" t="s">
        <v>82</v>
      </c>
      <c r="AY137" s="244" t="s">
        <v>164</v>
      </c>
    </row>
    <row r="138" s="10" customFormat="1" ht="25.5" customHeight="1">
      <c r="B138" s="236"/>
      <c r="C138" s="237"/>
      <c r="D138" s="237"/>
      <c r="E138" s="238" t="s">
        <v>23</v>
      </c>
      <c r="F138" s="245" t="s">
        <v>1055</v>
      </c>
      <c r="G138" s="237"/>
      <c r="H138" s="237"/>
      <c r="I138" s="237"/>
      <c r="J138" s="237"/>
      <c r="K138" s="238" t="s">
        <v>23</v>
      </c>
      <c r="L138" s="237"/>
      <c r="M138" s="237"/>
      <c r="N138" s="237"/>
      <c r="O138" s="237"/>
      <c r="P138" s="237"/>
      <c r="Q138" s="237"/>
      <c r="R138" s="241"/>
      <c r="T138" s="242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43"/>
      <c r="AT138" s="244" t="s">
        <v>172</v>
      </c>
      <c r="AU138" s="244" t="s">
        <v>112</v>
      </c>
      <c r="AV138" s="10" t="s">
        <v>90</v>
      </c>
      <c r="AW138" s="10" t="s">
        <v>7</v>
      </c>
      <c r="AX138" s="10" t="s">
        <v>82</v>
      </c>
      <c r="AY138" s="244" t="s">
        <v>164</v>
      </c>
    </row>
    <row r="139" s="10" customFormat="1" ht="16.5" customHeight="1">
      <c r="B139" s="236"/>
      <c r="C139" s="237"/>
      <c r="D139" s="237"/>
      <c r="E139" s="238" t="s">
        <v>23</v>
      </c>
      <c r="F139" s="245" t="s">
        <v>1056</v>
      </c>
      <c r="G139" s="237"/>
      <c r="H139" s="237"/>
      <c r="I139" s="237"/>
      <c r="J139" s="237"/>
      <c r="K139" s="238" t="s">
        <v>23</v>
      </c>
      <c r="L139" s="237"/>
      <c r="M139" s="237"/>
      <c r="N139" s="237"/>
      <c r="O139" s="237"/>
      <c r="P139" s="237"/>
      <c r="Q139" s="237"/>
      <c r="R139" s="241"/>
      <c r="T139" s="242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43"/>
      <c r="AT139" s="244" t="s">
        <v>172</v>
      </c>
      <c r="AU139" s="244" t="s">
        <v>112</v>
      </c>
      <c r="AV139" s="10" t="s">
        <v>90</v>
      </c>
      <c r="AW139" s="10" t="s">
        <v>7</v>
      </c>
      <c r="AX139" s="10" t="s">
        <v>82</v>
      </c>
      <c r="AY139" s="244" t="s">
        <v>164</v>
      </c>
    </row>
    <row r="140" s="11" customFormat="1" ht="16.5" customHeight="1">
      <c r="B140" s="246"/>
      <c r="C140" s="247"/>
      <c r="D140" s="247"/>
      <c r="E140" s="248" t="s">
        <v>23</v>
      </c>
      <c r="F140" s="249" t="s">
        <v>1057</v>
      </c>
      <c r="G140" s="247"/>
      <c r="H140" s="247"/>
      <c r="I140" s="247"/>
      <c r="J140" s="247"/>
      <c r="K140" s="250">
        <v>1.2</v>
      </c>
      <c r="L140" s="247"/>
      <c r="M140" s="247"/>
      <c r="N140" s="247"/>
      <c r="O140" s="247"/>
      <c r="P140" s="247"/>
      <c r="Q140" s="247"/>
      <c r="R140" s="251"/>
      <c r="T140" s="252"/>
      <c r="U140" s="247"/>
      <c r="V140" s="247"/>
      <c r="W140" s="247"/>
      <c r="X140" s="247"/>
      <c r="Y140" s="247"/>
      <c r="Z140" s="247"/>
      <c r="AA140" s="247"/>
      <c r="AB140" s="247"/>
      <c r="AC140" s="247"/>
      <c r="AD140" s="253"/>
      <c r="AT140" s="254" t="s">
        <v>172</v>
      </c>
      <c r="AU140" s="254" t="s">
        <v>112</v>
      </c>
      <c r="AV140" s="11" t="s">
        <v>112</v>
      </c>
      <c r="AW140" s="11" t="s">
        <v>7</v>
      </c>
      <c r="AX140" s="11" t="s">
        <v>82</v>
      </c>
      <c r="AY140" s="254" t="s">
        <v>164</v>
      </c>
    </row>
    <row r="141" s="10" customFormat="1" ht="25.5" customHeight="1">
      <c r="B141" s="236"/>
      <c r="C141" s="237"/>
      <c r="D141" s="237"/>
      <c r="E141" s="238" t="s">
        <v>23</v>
      </c>
      <c r="F141" s="245" t="s">
        <v>1058</v>
      </c>
      <c r="G141" s="237"/>
      <c r="H141" s="237"/>
      <c r="I141" s="237"/>
      <c r="J141" s="237"/>
      <c r="K141" s="238" t="s">
        <v>23</v>
      </c>
      <c r="L141" s="237"/>
      <c r="M141" s="237"/>
      <c r="N141" s="237"/>
      <c r="O141" s="237"/>
      <c r="P141" s="237"/>
      <c r="Q141" s="237"/>
      <c r="R141" s="241"/>
      <c r="T141" s="242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43"/>
      <c r="AT141" s="244" t="s">
        <v>172</v>
      </c>
      <c r="AU141" s="244" t="s">
        <v>112</v>
      </c>
      <c r="AV141" s="10" t="s">
        <v>90</v>
      </c>
      <c r="AW141" s="10" t="s">
        <v>7</v>
      </c>
      <c r="AX141" s="10" t="s">
        <v>82</v>
      </c>
      <c r="AY141" s="244" t="s">
        <v>164</v>
      </c>
    </row>
    <row r="142" s="11" customFormat="1" ht="16.5" customHeight="1">
      <c r="B142" s="246"/>
      <c r="C142" s="247"/>
      <c r="D142" s="247"/>
      <c r="E142" s="248" t="s">
        <v>23</v>
      </c>
      <c r="F142" s="249" t="s">
        <v>1059</v>
      </c>
      <c r="G142" s="247"/>
      <c r="H142" s="247"/>
      <c r="I142" s="247"/>
      <c r="J142" s="247"/>
      <c r="K142" s="250">
        <v>7.2000000000000002</v>
      </c>
      <c r="L142" s="247"/>
      <c r="M142" s="247"/>
      <c r="N142" s="247"/>
      <c r="O142" s="247"/>
      <c r="P142" s="247"/>
      <c r="Q142" s="247"/>
      <c r="R142" s="251"/>
      <c r="T142" s="252"/>
      <c r="U142" s="247"/>
      <c r="V142" s="247"/>
      <c r="W142" s="247"/>
      <c r="X142" s="247"/>
      <c r="Y142" s="247"/>
      <c r="Z142" s="247"/>
      <c r="AA142" s="247"/>
      <c r="AB142" s="247"/>
      <c r="AC142" s="247"/>
      <c r="AD142" s="253"/>
      <c r="AT142" s="254" t="s">
        <v>172</v>
      </c>
      <c r="AU142" s="254" t="s">
        <v>112</v>
      </c>
      <c r="AV142" s="11" t="s">
        <v>112</v>
      </c>
      <c r="AW142" s="11" t="s">
        <v>7</v>
      </c>
      <c r="AX142" s="11" t="s">
        <v>82</v>
      </c>
      <c r="AY142" s="254" t="s">
        <v>164</v>
      </c>
    </row>
    <row r="143" s="10" customFormat="1" ht="25.5" customHeight="1">
      <c r="B143" s="236"/>
      <c r="C143" s="237"/>
      <c r="D143" s="237"/>
      <c r="E143" s="238" t="s">
        <v>23</v>
      </c>
      <c r="F143" s="245" t="s">
        <v>1060</v>
      </c>
      <c r="G143" s="237"/>
      <c r="H143" s="237"/>
      <c r="I143" s="237"/>
      <c r="J143" s="237"/>
      <c r="K143" s="238" t="s">
        <v>23</v>
      </c>
      <c r="L143" s="237"/>
      <c r="M143" s="237"/>
      <c r="N143" s="237"/>
      <c r="O143" s="237"/>
      <c r="P143" s="237"/>
      <c r="Q143" s="237"/>
      <c r="R143" s="241"/>
      <c r="T143" s="242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43"/>
      <c r="AT143" s="244" t="s">
        <v>172</v>
      </c>
      <c r="AU143" s="244" t="s">
        <v>112</v>
      </c>
      <c r="AV143" s="10" t="s">
        <v>90</v>
      </c>
      <c r="AW143" s="10" t="s">
        <v>7</v>
      </c>
      <c r="AX143" s="10" t="s">
        <v>82</v>
      </c>
      <c r="AY143" s="244" t="s">
        <v>164</v>
      </c>
    </row>
    <row r="144" s="11" customFormat="1" ht="16.5" customHeight="1">
      <c r="B144" s="246"/>
      <c r="C144" s="247"/>
      <c r="D144" s="247"/>
      <c r="E144" s="248" t="s">
        <v>23</v>
      </c>
      <c r="F144" s="249" t="s">
        <v>1061</v>
      </c>
      <c r="G144" s="247"/>
      <c r="H144" s="247"/>
      <c r="I144" s="247"/>
      <c r="J144" s="247"/>
      <c r="K144" s="250">
        <v>5.4000000000000004</v>
      </c>
      <c r="L144" s="247"/>
      <c r="M144" s="247"/>
      <c r="N144" s="247"/>
      <c r="O144" s="247"/>
      <c r="P144" s="247"/>
      <c r="Q144" s="247"/>
      <c r="R144" s="251"/>
      <c r="T144" s="252"/>
      <c r="U144" s="247"/>
      <c r="V144" s="247"/>
      <c r="W144" s="247"/>
      <c r="X144" s="247"/>
      <c r="Y144" s="247"/>
      <c r="Z144" s="247"/>
      <c r="AA144" s="247"/>
      <c r="AB144" s="247"/>
      <c r="AC144" s="247"/>
      <c r="AD144" s="253"/>
      <c r="AT144" s="254" t="s">
        <v>172</v>
      </c>
      <c r="AU144" s="254" t="s">
        <v>112</v>
      </c>
      <c r="AV144" s="11" t="s">
        <v>112</v>
      </c>
      <c r="AW144" s="11" t="s">
        <v>7</v>
      </c>
      <c r="AX144" s="11" t="s">
        <v>82</v>
      </c>
      <c r="AY144" s="254" t="s">
        <v>164</v>
      </c>
    </row>
    <row r="145" s="12" customFormat="1" ht="16.5" customHeight="1">
      <c r="B145" s="255"/>
      <c r="C145" s="256"/>
      <c r="D145" s="256"/>
      <c r="E145" s="257" t="s">
        <v>23</v>
      </c>
      <c r="F145" s="258" t="s">
        <v>176</v>
      </c>
      <c r="G145" s="256"/>
      <c r="H145" s="256"/>
      <c r="I145" s="256"/>
      <c r="J145" s="256"/>
      <c r="K145" s="259">
        <v>13.800000000000001</v>
      </c>
      <c r="L145" s="256"/>
      <c r="M145" s="256"/>
      <c r="N145" s="256"/>
      <c r="O145" s="256"/>
      <c r="P145" s="256"/>
      <c r="Q145" s="256"/>
      <c r="R145" s="260"/>
      <c r="T145" s="261"/>
      <c r="U145" s="256"/>
      <c r="V145" s="256"/>
      <c r="W145" s="256"/>
      <c r="X145" s="256"/>
      <c r="Y145" s="256"/>
      <c r="Z145" s="256"/>
      <c r="AA145" s="256"/>
      <c r="AB145" s="256"/>
      <c r="AC145" s="256"/>
      <c r="AD145" s="262"/>
      <c r="AT145" s="263" t="s">
        <v>172</v>
      </c>
      <c r="AU145" s="263" t="s">
        <v>112</v>
      </c>
      <c r="AV145" s="12" t="s">
        <v>169</v>
      </c>
      <c r="AW145" s="12" t="s">
        <v>7</v>
      </c>
      <c r="AX145" s="12" t="s">
        <v>90</v>
      </c>
      <c r="AY145" s="263" t="s">
        <v>164</v>
      </c>
    </row>
    <row r="146" s="1" customFormat="1" ht="25.5" customHeight="1">
      <c r="B146" s="48"/>
      <c r="C146" s="225" t="s">
        <v>195</v>
      </c>
      <c r="D146" s="225" t="s">
        <v>165</v>
      </c>
      <c r="E146" s="226" t="s">
        <v>828</v>
      </c>
      <c r="F146" s="227" t="s">
        <v>829</v>
      </c>
      <c r="G146" s="227"/>
      <c r="H146" s="227"/>
      <c r="I146" s="227"/>
      <c r="J146" s="228" t="s">
        <v>168</v>
      </c>
      <c r="K146" s="229">
        <v>25</v>
      </c>
      <c r="L146" s="230">
        <v>0</v>
      </c>
      <c r="M146" s="230">
        <v>0</v>
      </c>
      <c r="N146" s="231"/>
      <c r="O146" s="231"/>
      <c r="P146" s="232">
        <f>ROUND(V146*K146,2)</f>
        <v>0</v>
      </c>
      <c r="Q146" s="232"/>
      <c r="R146" s="50"/>
      <c r="T146" s="233" t="s">
        <v>23</v>
      </c>
      <c r="U146" s="58" t="s">
        <v>45</v>
      </c>
      <c r="V146" s="165">
        <f>L146+M146</f>
        <v>0</v>
      </c>
      <c r="W146" s="165">
        <f>ROUND(L146*K146,2)</f>
        <v>0</v>
      </c>
      <c r="X146" s="165">
        <f>ROUND(M146*K146,2)</f>
        <v>0</v>
      </c>
      <c r="Y146" s="49"/>
      <c r="Z146" s="234">
        <f>Y146*K146</f>
        <v>0</v>
      </c>
      <c r="AA146" s="234">
        <v>0.00084000000000000003</v>
      </c>
      <c r="AB146" s="234">
        <f>AA146*K146</f>
        <v>0.021000000000000001</v>
      </c>
      <c r="AC146" s="234">
        <v>0</v>
      </c>
      <c r="AD146" s="235">
        <f>AC146*K146</f>
        <v>0</v>
      </c>
      <c r="AR146" s="23" t="s">
        <v>169</v>
      </c>
      <c r="AT146" s="23" t="s">
        <v>165</v>
      </c>
      <c r="AU146" s="23" t="s">
        <v>112</v>
      </c>
      <c r="AY146" s="23" t="s">
        <v>164</v>
      </c>
      <c r="BE146" s="145">
        <f>IF(U146="základní",P146,0)</f>
        <v>0</v>
      </c>
      <c r="BF146" s="145">
        <f>IF(U146="snížená",P146,0)</f>
        <v>0</v>
      </c>
      <c r="BG146" s="145">
        <f>IF(U146="zákl. přenesená",P146,0)</f>
        <v>0</v>
      </c>
      <c r="BH146" s="145">
        <f>IF(U146="sníž. přenesená",P146,0)</f>
        <v>0</v>
      </c>
      <c r="BI146" s="145">
        <f>IF(U146="nulová",P146,0)</f>
        <v>0</v>
      </c>
      <c r="BJ146" s="23" t="s">
        <v>90</v>
      </c>
      <c r="BK146" s="145">
        <f>ROUND(V146*K146,2)</f>
        <v>0</v>
      </c>
      <c r="BL146" s="23" t="s">
        <v>169</v>
      </c>
      <c r="BM146" s="23" t="s">
        <v>1062</v>
      </c>
    </row>
    <row r="147" s="10" customFormat="1" ht="16.5" customHeight="1">
      <c r="B147" s="236"/>
      <c r="C147" s="237"/>
      <c r="D147" s="237"/>
      <c r="E147" s="238" t="s">
        <v>23</v>
      </c>
      <c r="F147" s="239" t="s">
        <v>1054</v>
      </c>
      <c r="G147" s="240"/>
      <c r="H147" s="240"/>
      <c r="I147" s="240"/>
      <c r="J147" s="237"/>
      <c r="K147" s="238" t="s">
        <v>23</v>
      </c>
      <c r="L147" s="237"/>
      <c r="M147" s="237"/>
      <c r="N147" s="237"/>
      <c r="O147" s="237"/>
      <c r="P147" s="237"/>
      <c r="Q147" s="237"/>
      <c r="R147" s="241"/>
      <c r="T147" s="242"/>
      <c r="U147" s="237"/>
      <c r="V147" s="237"/>
      <c r="W147" s="237"/>
      <c r="X147" s="237"/>
      <c r="Y147" s="237"/>
      <c r="Z147" s="237"/>
      <c r="AA147" s="237"/>
      <c r="AB147" s="237"/>
      <c r="AC147" s="237"/>
      <c r="AD147" s="243"/>
      <c r="AT147" s="244" t="s">
        <v>172</v>
      </c>
      <c r="AU147" s="244" t="s">
        <v>112</v>
      </c>
      <c r="AV147" s="10" t="s">
        <v>90</v>
      </c>
      <c r="AW147" s="10" t="s">
        <v>7</v>
      </c>
      <c r="AX147" s="10" t="s">
        <v>82</v>
      </c>
      <c r="AY147" s="244" t="s">
        <v>164</v>
      </c>
    </row>
    <row r="148" s="10" customFormat="1" ht="25.5" customHeight="1">
      <c r="B148" s="236"/>
      <c r="C148" s="237"/>
      <c r="D148" s="237"/>
      <c r="E148" s="238" t="s">
        <v>23</v>
      </c>
      <c r="F148" s="245" t="s">
        <v>1063</v>
      </c>
      <c r="G148" s="237"/>
      <c r="H148" s="237"/>
      <c r="I148" s="237"/>
      <c r="J148" s="237"/>
      <c r="K148" s="238" t="s">
        <v>23</v>
      </c>
      <c r="L148" s="237"/>
      <c r="M148" s="237"/>
      <c r="N148" s="237"/>
      <c r="O148" s="237"/>
      <c r="P148" s="237"/>
      <c r="Q148" s="237"/>
      <c r="R148" s="241"/>
      <c r="T148" s="242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43"/>
      <c r="AT148" s="244" t="s">
        <v>172</v>
      </c>
      <c r="AU148" s="244" t="s">
        <v>112</v>
      </c>
      <c r="AV148" s="10" t="s">
        <v>90</v>
      </c>
      <c r="AW148" s="10" t="s">
        <v>7</v>
      </c>
      <c r="AX148" s="10" t="s">
        <v>82</v>
      </c>
      <c r="AY148" s="244" t="s">
        <v>164</v>
      </c>
    </row>
    <row r="149" s="10" customFormat="1" ht="16.5" customHeight="1">
      <c r="B149" s="236"/>
      <c r="C149" s="237"/>
      <c r="D149" s="237"/>
      <c r="E149" s="238" t="s">
        <v>23</v>
      </c>
      <c r="F149" s="245" t="s">
        <v>1064</v>
      </c>
      <c r="G149" s="237"/>
      <c r="H149" s="237"/>
      <c r="I149" s="237"/>
      <c r="J149" s="237"/>
      <c r="K149" s="238" t="s">
        <v>23</v>
      </c>
      <c r="L149" s="237"/>
      <c r="M149" s="237"/>
      <c r="N149" s="237"/>
      <c r="O149" s="237"/>
      <c r="P149" s="237"/>
      <c r="Q149" s="237"/>
      <c r="R149" s="241"/>
      <c r="T149" s="242"/>
      <c r="U149" s="237"/>
      <c r="V149" s="237"/>
      <c r="W149" s="237"/>
      <c r="X149" s="237"/>
      <c r="Y149" s="237"/>
      <c r="Z149" s="237"/>
      <c r="AA149" s="237"/>
      <c r="AB149" s="237"/>
      <c r="AC149" s="237"/>
      <c r="AD149" s="243"/>
      <c r="AT149" s="244" t="s">
        <v>172</v>
      </c>
      <c r="AU149" s="244" t="s">
        <v>112</v>
      </c>
      <c r="AV149" s="10" t="s">
        <v>90</v>
      </c>
      <c r="AW149" s="10" t="s">
        <v>7</v>
      </c>
      <c r="AX149" s="10" t="s">
        <v>82</v>
      </c>
      <c r="AY149" s="244" t="s">
        <v>164</v>
      </c>
    </row>
    <row r="150" s="11" customFormat="1" ht="16.5" customHeight="1">
      <c r="B150" s="246"/>
      <c r="C150" s="247"/>
      <c r="D150" s="247"/>
      <c r="E150" s="248" t="s">
        <v>23</v>
      </c>
      <c r="F150" s="249" t="s">
        <v>1065</v>
      </c>
      <c r="G150" s="247"/>
      <c r="H150" s="247"/>
      <c r="I150" s="247"/>
      <c r="J150" s="247"/>
      <c r="K150" s="250">
        <v>3.3999999999999999</v>
      </c>
      <c r="L150" s="247"/>
      <c r="M150" s="247"/>
      <c r="N150" s="247"/>
      <c r="O150" s="247"/>
      <c r="P150" s="247"/>
      <c r="Q150" s="247"/>
      <c r="R150" s="251"/>
      <c r="T150" s="252"/>
      <c r="U150" s="247"/>
      <c r="V150" s="247"/>
      <c r="W150" s="247"/>
      <c r="X150" s="247"/>
      <c r="Y150" s="247"/>
      <c r="Z150" s="247"/>
      <c r="AA150" s="247"/>
      <c r="AB150" s="247"/>
      <c r="AC150" s="247"/>
      <c r="AD150" s="253"/>
      <c r="AT150" s="254" t="s">
        <v>172</v>
      </c>
      <c r="AU150" s="254" t="s">
        <v>112</v>
      </c>
      <c r="AV150" s="11" t="s">
        <v>112</v>
      </c>
      <c r="AW150" s="11" t="s">
        <v>7</v>
      </c>
      <c r="AX150" s="11" t="s">
        <v>82</v>
      </c>
      <c r="AY150" s="254" t="s">
        <v>164</v>
      </c>
    </row>
    <row r="151" s="10" customFormat="1" ht="25.5" customHeight="1">
      <c r="B151" s="236"/>
      <c r="C151" s="237"/>
      <c r="D151" s="237"/>
      <c r="E151" s="238" t="s">
        <v>23</v>
      </c>
      <c r="F151" s="245" t="s">
        <v>1058</v>
      </c>
      <c r="G151" s="237"/>
      <c r="H151" s="237"/>
      <c r="I151" s="237"/>
      <c r="J151" s="237"/>
      <c r="K151" s="238" t="s">
        <v>23</v>
      </c>
      <c r="L151" s="237"/>
      <c r="M151" s="237"/>
      <c r="N151" s="237"/>
      <c r="O151" s="237"/>
      <c r="P151" s="237"/>
      <c r="Q151" s="237"/>
      <c r="R151" s="241"/>
      <c r="T151" s="242"/>
      <c r="U151" s="237"/>
      <c r="V151" s="237"/>
      <c r="W151" s="237"/>
      <c r="X151" s="237"/>
      <c r="Y151" s="237"/>
      <c r="Z151" s="237"/>
      <c r="AA151" s="237"/>
      <c r="AB151" s="237"/>
      <c r="AC151" s="237"/>
      <c r="AD151" s="243"/>
      <c r="AT151" s="244" t="s">
        <v>172</v>
      </c>
      <c r="AU151" s="244" t="s">
        <v>112</v>
      </c>
      <c r="AV151" s="10" t="s">
        <v>90</v>
      </c>
      <c r="AW151" s="10" t="s">
        <v>7</v>
      </c>
      <c r="AX151" s="10" t="s">
        <v>82</v>
      </c>
      <c r="AY151" s="244" t="s">
        <v>164</v>
      </c>
    </row>
    <row r="152" s="11" customFormat="1" ht="16.5" customHeight="1">
      <c r="B152" s="246"/>
      <c r="C152" s="247"/>
      <c r="D152" s="247"/>
      <c r="E152" s="248" t="s">
        <v>23</v>
      </c>
      <c r="F152" s="249" t="s">
        <v>1066</v>
      </c>
      <c r="G152" s="247"/>
      <c r="H152" s="247"/>
      <c r="I152" s="247"/>
      <c r="J152" s="247"/>
      <c r="K152" s="250">
        <v>21.600000000000001</v>
      </c>
      <c r="L152" s="247"/>
      <c r="M152" s="247"/>
      <c r="N152" s="247"/>
      <c r="O152" s="247"/>
      <c r="P152" s="247"/>
      <c r="Q152" s="247"/>
      <c r="R152" s="251"/>
      <c r="T152" s="252"/>
      <c r="U152" s="247"/>
      <c r="V152" s="247"/>
      <c r="W152" s="247"/>
      <c r="X152" s="247"/>
      <c r="Y152" s="247"/>
      <c r="Z152" s="247"/>
      <c r="AA152" s="247"/>
      <c r="AB152" s="247"/>
      <c r="AC152" s="247"/>
      <c r="AD152" s="253"/>
      <c r="AT152" s="254" t="s">
        <v>172</v>
      </c>
      <c r="AU152" s="254" t="s">
        <v>112</v>
      </c>
      <c r="AV152" s="11" t="s">
        <v>112</v>
      </c>
      <c r="AW152" s="11" t="s">
        <v>7</v>
      </c>
      <c r="AX152" s="11" t="s">
        <v>82</v>
      </c>
      <c r="AY152" s="254" t="s">
        <v>164</v>
      </c>
    </row>
    <row r="153" s="12" customFormat="1" ht="16.5" customHeight="1">
      <c r="B153" s="255"/>
      <c r="C153" s="256"/>
      <c r="D153" s="256"/>
      <c r="E153" s="257" t="s">
        <v>23</v>
      </c>
      <c r="F153" s="258" t="s">
        <v>176</v>
      </c>
      <c r="G153" s="256"/>
      <c r="H153" s="256"/>
      <c r="I153" s="256"/>
      <c r="J153" s="256"/>
      <c r="K153" s="259">
        <v>25</v>
      </c>
      <c r="L153" s="256"/>
      <c r="M153" s="256"/>
      <c r="N153" s="256"/>
      <c r="O153" s="256"/>
      <c r="P153" s="256"/>
      <c r="Q153" s="256"/>
      <c r="R153" s="260"/>
      <c r="T153" s="261"/>
      <c r="U153" s="256"/>
      <c r="V153" s="256"/>
      <c r="W153" s="256"/>
      <c r="X153" s="256"/>
      <c r="Y153" s="256"/>
      <c r="Z153" s="256"/>
      <c r="AA153" s="256"/>
      <c r="AB153" s="256"/>
      <c r="AC153" s="256"/>
      <c r="AD153" s="262"/>
      <c r="AT153" s="263" t="s">
        <v>172</v>
      </c>
      <c r="AU153" s="263" t="s">
        <v>112</v>
      </c>
      <c r="AV153" s="12" t="s">
        <v>169</v>
      </c>
      <c r="AW153" s="12" t="s">
        <v>7</v>
      </c>
      <c r="AX153" s="12" t="s">
        <v>90</v>
      </c>
      <c r="AY153" s="263" t="s">
        <v>164</v>
      </c>
    </row>
    <row r="154" s="1" customFormat="1" ht="25.5" customHeight="1">
      <c r="B154" s="48"/>
      <c r="C154" s="225" t="s">
        <v>200</v>
      </c>
      <c r="D154" s="225" t="s">
        <v>165</v>
      </c>
      <c r="E154" s="226" t="s">
        <v>844</v>
      </c>
      <c r="F154" s="227" t="s">
        <v>845</v>
      </c>
      <c r="G154" s="227"/>
      <c r="H154" s="227"/>
      <c r="I154" s="227"/>
      <c r="J154" s="228" t="s">
        <v>168</v>
      </c>
      <c r="K154" s="229">
        <v>25</v>
      </c>
      <c r="L154" s="230">
        <v>0</v>
      </c>
      <c r="M154" s="230">
        <v>0</v>
      </c>
      <c r="N154" s="231"/>
      <c r="O154" s="231"/>
      <c r="P154" s="232">
        <f>ROUND(V154*K154,2)</f>
        <v>0</v>
      </c>
      <c r="Q154" s="232"/>
      <c r="R154" s="50"/>
      <c r="T154" s="233" t="s">
        <v>23</v>
      </c>
      <c r="U154" s="58" t="s">
        <v>45</v>
      </c>
      <c r="V154" s="165">
        <f>L154+M154</f>
        <v>0</v>
      </c>
      <c r="W154" s="165">
        <f>ROUND(L154*K154,2)</f>
        <v>0</v>
      </c>
      <c r="X154" s="165">
        <f>ROUND(M154*K154,2)</f>
        <v>0</v>
      </c>
      <c r="Y154" s="49"/>
      <c r="Z154" s="234">
        <f>Y154*K154</f>
        <v>0</v>
      </c>
      <c r="AA154" s="234">
        <v>0</v>
      </c>
      <c r="AB154" s="234">
        <f>AA154*K154</f>
        <v>0</v>
      </c>
      <c r="AC154" s="234">
        <v>0</v>
      </c>
      <c r="AD154" s="235">
        <f>AC154*K154</f>
        <v>0</v>
      </c>
      <c r="AR154" s="23" t="s">
        <v>169</v>
      </c>
      <c r="AT154" s="23" t="s">
        <v>165</v>
      </c>
      <c r="AU154" s="23" t="s">
        <v>112</v>
      </c>
      <c r="AY154" s="23" t="s">
        <v>164</v>
      </c>
      <c r="BE154" s="145">
        <f>IF(U154="základní",P154,0)</f>
        <v>0</v>
      </c>
      <c r="BF154" s="145">
        <f>IF(U154="snížená",P154,0)</f>
        <v>0</v>
      </c>
      <c r="BG154" s="145">
        <f>IF(U154="zákl. přenesená",P154,0)</f>
        <v>0</v>
      </c>
      <c r="BH154" s="145">
        <f>IF(U154="sníž. přenesená",P154,0)</f>
        <v>0</v>
      </c>
      <c r="BI154" s="145">
        <f>IF(U154="nulová",P154,0)</f>
        <v>0</v>
      </c>
      <c r="BJ154" s="23" t="s">
        <v>90</v>
      </c>
      <c r="BK154" s="145">
        <f>ROUND(V154*K154,2)</f>
        <v>0</v>
      </c>
      <c r="BL154" s="23" t="s">
        <v>169</v>
      </c>
      <c r="BM154" s="23" t="s">
        <v>1067</v>
      </c>
    </row>
    <row r="155" s="1" customFormat="1" ht="25.5" customHeight="1">
      <c r="B155" s="48"/>
      <c r="C155" s="225" t="s">
        <v>204</v>
      </c>
      <c r="D155" s="225" t="s">
        <v>165</v>
      </c>
      <c r="E155" s="226" t="s">
        <v>850</v>
      </c>
      <c r="F155" s="227" t="s">
        <v>851</v>
      </c>
      <c r="G155" s="227"/>
      <c r="H155" s="227"/>
      <c r="I155" s="227"/>
      <c r="J155" s="228" t="s">
        <v>789</v>
      </c>
      <c r="K155" s="229">
        <v>13.800000000000001</v>
      </c>
      <c r="L155" s="230">
        <v>0</v>
      </c>
      <c r="M155" s="230">
        <v>0</v>
      </c>
      <c r="N155" s="231"/>
      <c r="O155" s="231"/>
      <c r="P155" s="232">
        <f>ROUND(V155*K155,2)</f>
        <v>0</v>
      </c>
      <c r="Q155" s="232"/>
      <c r="R155" s="50"/>
      <c r="T155" s="233" t="s">
        <v>23</v>
      </c>
      <c r="U155" s="58" t="s">
        <v>45</v>
      </c>
      <c r="V155" s="165">
        <f>L155+M155</f>
        <v>0</v>
      </c>
      <c r="W155" s="165">
        <f>ROUND(L155*K155,2)</f>
        <v>0</v>
      </c>
      <c r="X155" s="165">
        <f>ROUND(M155*K155,2)</f>
        <v>0</v>
      </c>
      <c r="Y155" s="49"/>
      <c r="Z155" s="234">
        <f>Y155*K155</f>
        <v>0</v>
      </c>
      <c r="AA155" s="234">
        <v>0</v>
      </c>
      <c r="AB155" s="234">
        <f>AA155*K155</f>
        <v>0</v>
      </c>
      <c r="AC155" s="234">
        <v>0</v>
      </c>
      <c r="AD155" s="235">
        <f>AC155*K155</f>
        <v>0</v>
      </c>
      <c r="AR155" s="23" t="s">
        <v>169</v>
      </c>
      <c r="AT155" s="23" t="s">
        <v>165</v>
      </c>
      <c r="AU155" s="23" t="s">
        <v>112</v>
      </c>
      <c r="AY155" s="23" t="s">
        <v>164</v>
      </c>
      <c r="BE155" s="145">
        <f>IF(U155="základní",P155,0)</f>
        <v>0</v>
      </c>
      <c r="BF155" s="145">
        <f>IF(U155="snížená",P155,0)</f>
        <v>0</v>
      </c>
      <c r="BG155" s="145">
        <f>IF(U155="zákl. přenesená",P155,0)</f>
        <v>0</v>
      </c>
      <c r="BH155" s="145">
        <f>IF(U155="sníž. přenesená",P155,0)</f>
        <v>0</v>
      </c>
      <c r="BI155" s="145">
        <f>IF(U155="nulová",P155,0)</f>
        <v>0</v>
      </c>
      <c r="BJ155" s="23" t="s">
        <v>90</v>
      </c>
      <c r="BK155" s="145">
        <f>ROUND(V155*K155,2)</f>
        <v>0</v>
      </c>
      <c r="BL155" s="23" t="s">
        <v>169</v>
      </c>
      <c r="BM155" s="23" t="s">
        <v>1068</v>
      </c>
    </row>
    <row r="156" s="1" customFormat="1" ht="25.5" customHeight="1">
      <c r="B156" s="48"/>
      <c r="C156" s="225" t="s">
        <v>210</v>
      </c>
      <c r="D156" s="225" t="s">
        <v>165</v>
      </c>
      <c r="E156" s="226" t="s">
        <v>856</v>
      </c>
      <c r="F156" s="227" t="s">
        <v>857</v>
      </c>
      <c r="G156" s="227"/>
      <c r="H156" s="227"/>
      <c r="I156" s="227"/>
      <c r="J156" s="228" t="s">
        <v>789</v>
      </c>
      <c r="K156" s="229">
        <v>13.800000000000001</v>
      </c>
      <c r="L156" s="230">
        <v>0</v>
      </c>
      <c r="M156" s="230">
        <v>0</v>
      </c>
      <c r="N156" s="231"/>
      <c r="O156" s="231"/>
      <c r="P156" s="232">
        <f>ROUND(V156*K156,2)</f>
        <v>0</v>
      </c>
      <c r="Q156" s="232"/>
      <c r="R156" s="50"/>
      <c r="T156" s="233" t="s">
        <v>23</v>
      </c>
      <c r="U156" s="58" t="s">
        <v>45</v>
      </c>
      <c r="V156" s="165">
        <f>L156+M156</f>
        <v>0</v>
      </c>
      <c r="W156" s="165">
        <f>ROUND(L156*K156,2)</f>
        <v>0</v>
      </c>
      <c r="X156" s="165">
        <f>ROUND(M156*K156,2)</f>
        <v>0</v>
      </c>
      <c r="Y156" s="49"/>
      <c r="Z156" s="234">
        <f>Y156*K156</f>
        <v>0</v>
      </c>
      <c r="AA156" s="234">
        <v>0</v>
      </c>
      <c r="AB156" s="234">
        <f>AA156*K156</f>
        <v>0</v>
      </c>
      <c r="AC156" s="234">
        <v>0</v>
      </c>
      <c r="AD156" s="235">
        <f>AC156*K156</f>
        <v>0</v>
      </c>
      <c r="AR156" s="23" t="s">
        <v>169</v>
      </c>
      <c r="AT156" s="23" t="s">
        <v>165</v>
      </c>
      <c r="AU156" s="23" t="s">
        <v>112</v>
      </c>
      <c r="AY156" s="23" t="s">
        <v>164</v>
      </c>
      <c r="BE156" s="145">
        <f>IF(U156="základní",P156,0)</f>
        <v>0</v>
      </c>
      <c r="BF156" s="145">
        <f>IF(U156="snížená",P156,0)</f>
        <v>0</v>
      </c>
      <c r="BG156" s="145">
        <f>IF(U156="zákl. přenesená",P156,0)</f>
        <v>0</v>
      </c>
      <c r="BH156" s="145">
        <f>IF(U156="sníž. přenesená",P156,0)</f>
        <v>0</v>
      </c>
      <c r="BI156" s="145">
        <f>IF(U156="nulová",P156,0)</f>
        <v>0</v>
      </c>
      <c r="BJ156" s="23" t="s">
        <v>90</v>
      </c>
      <c r="BK156" s="145">
        <f>ROUND(V156*K156,2)</f>
        <v>0</v>
      </c>
      <c r="BL156" s="23" t="s">
        <v>169</v>
      </c>
      <c r="BM156" s="23" t="s">
        <v>1069</v>
      </c>
    </row>
    <row r="157" s="1" customFormat="1" ht="25.5" customHeight="1">
      <c r="B157" s="48"/>
      <c r="C157" s="225" t="s">
        <v>194</v>
      </c>
      <c r="D157" s="225" t="s">
        <v>165</v>
      </c>
      <c r="E157" s="226" t="s">
        <v>859</v>
      </c>
      <c r="F157" s="227" t="s">
        <v>860</v>
      </c>
      <c r="G157" s="227"/>
      <c r="H157" s="227"/>
      <c r="I157" s="227"/>
      <c r="J157" s="228" t="s">
        <v>789</v>
      </c>
      <c r="K157" s="229">
        <v>3.528</v>
      </c>
      <c r="L157" s="230">
        <v>0</v>
      </c>
      <c r="M157" s="230">
        <v>0</v>
      </c>
      <c r="N157" s="231"/>
      <c r="O157" s="231"/>
      <c r="P157" s="232">
        <f>ROUND(V157*K157,2)</f>
        <v>0</v>
      </c>
      <c r="Q157" s="232"/>
      <c r="R157" s="50"/>
      <c r="T157" s="233" t="s">
        <v>23</v>
      </c>
      <c r="U157" s="58" t="s">
        <v>45</v>
      </c>
      <c r="V157" s="165">
        <f>L157+M157</f>
        <v>0</v>
      </c>
      <c r="W157" s="165">
        <f>ROUND(L157*K157,2)</f>
        <v>0</v>
      </c>
      <c r="X157" s="165">
        <f>ROUND(M157*K157,2)</f>
        <v>0</v>
      </c>
      <c r="Y157" s="49"/>
      <c r="Z157" s="234">
        <f>Y157*K157</f>
        <v>0</v>
      </c>
      <c r="AA157" s="234">
        <v>0</v>
      </c>
      <c r="AB157" s="234">
        <f>AA157*K157</f>
        <v>0</v>
      </c>
      <c r="AC157" s="234">
        <v>0</v>
      </c>
      <c r="AD157" s="235">
        <f>AC157*K157</f>
        <v>0</v>
      </c>
      <c r="AR157" s="23" t="s">
        <v>169</v>
      </c>
      <c r="AT157" s="23" t="s">
        <v>165</v>
      </c>
      <c r="AU157" s="23" t="s">
        <v>112</v>
      </c>
      <c r="AY157" s="23" t="s">
        <v>164</v>
      </c>
      <c r="BE157" s="145">
        <f>IF(U157="základní",P157,0)</f>
        <v>0</v>
      </c>
      <c r="BF157" s="145">
        <f>IF(U157="snížená",P157,0)</f>
        <v>0</v>
      </c>
      <c r="BG157" s="145">
        <f>IF(U157="zákl. přenesená",P157,0)</f>
        <v>0</v>
      </c>
      <c r="BH157" s="145">
        <f>IF(U157="sníž. přenesená",P157,0)</f>
        <v>0</v>
      </c>
      <c r="BI157" s="145">
        <f>IF(U157="nulová",P157,0)</f>
        <v>0</v>
      </c>
      <c r="BJ157" s="23" t="s">
        <v>90</v>
      </c>
      <c r="BK157" s="145">
        <f>ROUND(V157*K157,2)</f>
        <v>0</v>
      </c>
      <c r="BL157" s="23" t="s">
        <v>169</v>
      </c>
      <c r="BM157" s="23" t="s">
        <v>1070</v>
      </c>
    </row>
    <row r="158" s="10" customFormat="1" ht="16.5" customHeight="1">
      <c r="B158" s="236"/>
      <c r="C158" s="237"/>
      <c r="D158" s="237"/>
      <c r="E158" s="238" t="s">
        <v>23</v>
      </c>
      <c r="F158" s="239" t="s">
        <v>862</v>
      </c>
      <c r="G158" s="240"/>
      <c r="H158" s="240"/>
      <c r="I158" s="240"/>
      <c r="J158" s="237"/>
      <c r="K158" s="238" t="s">
        <v>23</v>
      </c>
      <c r="L158" s="237"/>
      <c r="M158" s="237"/>
      <c r="N158" s="237"/>
      <c r="O158" s="237"/>
      <c r="P158" s="237"/>
      <c r="Q158" s="237"/>
      <c r="R158" s="241"/>
      <c r="T158" s="242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43"/>
      <c r="AT158" s="244" t="s">
        <v>172</v>
      </c>
      <c r="AU158" s="244" t="s">
        <v>112</v>
      </c>
      <c r="AV158" s="10" t="s">
        <v>90</v>
      </c>
      <c r="AW158" s="10" t="s">
        <v>7</v>
      </c>
      <c r="AX158" s="10" t="s">
        <v>82</v>
      </c>
      <c r="AY158" s="244" t="s">
        <v>164</v>
      </c>
    </row>
    <row r="159" s="10" customFormat="1" ht="16.5" customHeight="1">
      <c r="B159" s="236"/>
      <c r="C159" s="237"/>
      <c r="D159" s="237"/>
      <c r="E159" s="238" t="s">
        <v>23</v>
      </c>
      <c r="F159" s="245" t="s">
        <v>1071</v>
      </c>
      <c r="G159" s="237"/>
      <c r="H159" s="237"/>
      <c r="I159" s="237"/>
      <c r="J159" s="237"/>
      <c r="K159" s="238" t="s">
        <v>23</v>
      </c>
      <c r="L159" s="237"/>
      <c r="M159" s="237"/>
      <c r="N159" s="237"/>
      <c r="O159" s="237"/>
      <c r="P159" s="237"/>
      <c r="Q159" s="237"/>
      <c r="R159" s="241"/>
      <c r="T159" s="242"/>
      <c r="U159" s="237"/>
      <c r="V159" s="237"/>
      <c r="W159" s="237"/>
      <c r="X159" s="237"/>
      <c r="Y159" s="237"/>
      <c r="Z159" s="237"/>
      <c r="AA159" s="237"/>
      <c r="AB159" s="237"/>
      <c r="AC159" s="237"/>
      <c r="AD159" s="243"/>
      <c r="AT159" s="244" t="s">
        <v>172</v>
      </c>
      <c r="AU159" s="244" t="s">
        <v>112</v>
      </c>
      <c r="AV159" s="10" t="s">
        <v>90</v>
      </c>
      <c r="AW159" s="10" t="s">
        <v>7</v>
      </c>
      <c r="AX159" s="10" t="s">
        <v>82</v>
      </c>
      <c r="AY159" s="244" t="s">
        <v>164</v>
      </c>
    </row>
    <row r="160" s="10" customFormat="1" ht="16.5" customHeight="1">
      <c r="B160" s="236"/>
      <c r="C160" s="237"/>
      <c r="D160" s="237"/>
      <c r="E160" s="238" t="s">
        <v>23</v>
      </c>
      <c r="F160" s="245" t="s">
        <v>1048</v>
      </c>
      <c r="G160" s="237"/>
      <c r="H160" s="237"/>
      <c r="I160" s="237"/>
      <c r="J160" s="237"/>
      <c r="K160" s="238" t="s">
        <v>23</v>
      </c>
      <c r="L160" s="237"/>
      <c r="M160" s="237"/>
      <c r="N160" s="237"/>
      <c r="O160" s="237"/>
      <c r="P160" s="237"/>
      <c r="Q160" s="237"/>
      <c r="R160" s="241"/>
      <c r="T160" s="242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43"/>
      <c r="AT160" s="244" t="s">
        <v>172</v>
      </c>
      <c r="AU160" s="244" t="s">
        <v>112</v>
      </c>
      <c r="AV160" s="10" t="s">
        <v>90</v>
      </c>
      <c r="AW160" s="10" t="s">
        <v>7</v>
      </c>
      <c r="AX160" s="10" t="s">
        <v>82</v>
      </c>
      <c r="AY160" s="244" t="s">
        <v>164</v>
      </c>
    </row>
    <row r="161" s="10" customFormat="1" ht="16.5" customHeight="1">
      <c r="B161" s="236"/>
      <c r="C161" s="237"/>
      <c r="D161" s="237"/>
      <c r="E161" s="238" t="s">
        <v>23</v>
      </c>
      <c r="F161" s="245" t="s">
        <v>1056</v>
      </c>
      <c r="G161" s="237"/>
      <c r="H161" s="237"/>
      <c r="I161" s="237"/>
      <c r="J161" s="237"/>
      <c r="K161" s="238" t="s">
        <v>23</v>
      </c>
      <c r="L161" s="237"/>
      <c r="M161" s="237"/>
      <c r="N161" s="237"/>
      <c r="O161" s="237"/>
      <c r="P161" s="237"/>
      <c r="Q161" s="237"/>
      <c r="R161" s="241"/>
      <c r="T161" s="242"/>
      <c r="U161" s="237"/>
      <c r="V161" s="237"/>
      <c r="W161" s="237"/>
      <c r="X161" s="237"/>
      <c r="Y161" s="237"/>
      <c r="Z161" s="237"/>
      <c r="AA161" s="237"/>
      <c r="AB161" s="237"/>
      <c r="AC161" s="237"/>
      <c r="AD161" s="243"/>
      <c r="AT161" s="244" t="s">
        <v>172</v>
      </c>
      <c r="AU161" s="244" t="s">
        <v>112</v>
      </c>
      <c r="AV161" s="10" t="s">
        <v>90</v>
      </c>
      <c r="AW161" s="10" t="s">
        <v>7</v>
      </c>
      <c r="AX161" s="10" t="s">
        <v>82</v>
      </c>
      <c r="AY161" s="244" t="s">
        <v>164</v>
      </c>
    </row>
    <row r="162" s="11" customFormat="1" ht="16.5" customHeight="1">
      <c r="B162" s="246"/>
      <c r="C162" s="247"/>
      <c r="D162" s="247"/>
      <c r="E162" s="248" t="s">
        <v>23</v>
      </c>
      <c r="F162" s="249" t="s">
        <v>1072</v>
      </c>
      <c r="G162" s="247"/>
      <c r="H162" s="247"/>
      <c r="I162" s="247"/>
      <c r="J162" s="247"/>
      <c r="K162" s="250">
        <v>0.28799999999999998</v>
      </c>
      <c r="L162" s="247"/>
      <c r="M162" s="247"/>
      <c r="N162" s="247"/>
      <c r="O162" s="247"/>
      <c r="P162" s="247"/>
      <c r="Q162" s="247"/>
      <c r="R162" s="251"/>
      <c r="T162" s="252"/>
      <c r="U162" s="247"/>
      <c r="V162" s="247"/>
      <c r="W162" s="247"/>
      <c r="X162" s="247"/>
      <c r="Y162" s="247"/>
      <c r="Z162" s="247"/>
      <c r="AA162" s="247"/>
      <c r="AB162" s="247"/>
      <c r="AC162" s="247"/>
      <c r="AD162" s="253"/>
      <c r="AT162" s="254" t="s">
        <v>172</v>
      </c>
      <c r="AU162" s="254" t="s">
        <v>112</v>
      </c>
      <c r="AV162" s="11" t="s">
        <v>112</v>
      </c>
      <c r="AW162" s="11" t="s">
        <v>7</v>
      </c>
      <c r="AX162" s="11" t="s">
        <v>82</v>
      </c>
      <c r="AY162" s="254" t="s">
        <v>164</v>
      </c>
    </row>
    <row r="163" s="10" customFormat="1" ht="25.5" customHeight="1">
      <c r="B163" s="236"/>
      <c r="C163" s="237"/>
      <c r="D163" s="237"/>
      <c r="E163" s="238" t="s">
        <v>23</v>
      </c>
      <c r="F163" s="245" t="s">
        <v>1058</v>
      </c>
      <c r="G163" s="237"/>
      <c r="H163" s="237"/>
      <c r="I163" s="237"/>
      <c r="J163" s="237"/>
      <c r="K163" s="238" t="s">
        <v>23</v>
      </c>
      <c r="L163" s="237"/>
      <c r="M163" s="237"/>
      <c r="N163" s="237"/>
      <c r="O163" s="237"/>
      <c r="P163" s="237"/>
      <c r="Q163" s="237"/>
      <c r="R163" s="241"/>
      <c r="T163" s="242"/>
      <c r="U163" s="237"/>
      <c r="V163" s="237"/>
      <c r="W163" s="237"/>
      <c r="X163" s="237"/>
      <c r="Y163" s="237"/>
      <c r="Z163" s="237"/>
      <c r="AA163" s="237"/>
      <c r="AB163" s="237"/>
      <c r="AC163" s="237"/>
      <c r="AD163" s="243"/>
      <c r="AT163" s="244" t="s">
        <v>172</v>
      </c>
      <c r="AU163" s="244" t="s">
        <v>112</v>
      </c>
      <c r="AV163" s="10" t="s">
        <v>90</v>
      </c>
      <c r="AW163" s="10" t="s">
        <v>7</v>
      </c>
      <c r="AX163" s="10" t="s">
        <v>82</v>
      </c>
      <c r="AY163" s="244" t="s">
        <v>164</v>
      </c>
    </row>
    <row r="164" s="11" customFormat="1" ht="16.5" customHeight="1">
      <c r="B164" s="246"/>
      <c r="C164" s="247"/>
      <c r="D164" s="247"/>
      <c r="E164" s="248" t="s">
        <v>23</v>
      </c>
      <c r="F164" s="249" t="s">
        <v>1073</v>
      </c>
      <c r="G164" s="247"/>
      <c r="H164" s="247"/>
      <c r="I164" s="247"/>
      <c r="J164" s="247"/>
      <c r="K164" s="250">
        <v>1.6200000000000001</v>
      </c>
      <c r="L164" s="247"/>
      <c r="M164" s="247"/>
      <c r="N164" s="247"/>
      <c r="O164" s="247"/>
      <c r="P164" s="247"/>
      <c r="Q164" s="247"/>
      <c r="R164" s="251"/>
      <c r="T164" s="252"/>
      <c r="U164" s="247"/>
      <c r="V164" s="247"/>
      <c r="W164" s="247"/>
      <c r="X164" s="247"/>
      <c r="Y164" s="247"/>
      <c r="Z164" s="247"/>
      <c r="AA164" s="247"/>
      <c r="AB164" s="247"/>
      <c r="AC164" s="247"/>
      <c r="AD164" s="253"/>
      <c r="AT164" s="254" t="s">
        <v>172</v>
      </c>
      <c r="AU164" s="254" t="s">
        <v>112</v>
      </c>
      <c r="AV164" s="11" t="s">
        <v>112</v>
      </c>
      <c r="AW164" s="11" t="s">
        <v>7</v>
      </c>
      <c r="AX164" s="11" t="s">
        <v>82</v>
      </c>
      <c r="AY164" s="254" t="s">
        <v>164</v>
      </c>
    </row>
    <row r="165" s="10" customFormat="1" ht="25.5" customHeight="1">
      <c r="B165" s="236"/>
      <c r="C165" s="237"/>
      <c r="D165" s="237"/>
      <c r="E165" s="238" t="s">
        <v>23</v>
      </c>
      <c r="F165" s="245" t="s">
        <v>1060</v>
      </c>
      <c r="G165" s="237"/>
      <c r="H165" s="237"/>
      <c r="I165" s="237"/>
      <c r="J165" s="237"/>
      <c r="K165" s="238" t="s">
        <v>23</v>
      </c>
      <c r="L165" s="237"/>
      <c r="M165" s="237"/>
      <c r="N165" s="237"/>
      <c r="O165" s="237"/>
      <c r="P165" s="237"/>
      <c r="Q165" s="237"/>
      <c r="R165" s="241"/>
      <c r="T165" s="242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43"/>
      <c r="AT165" s="244" t="s">
        <v>172</v>
      </c>
      <c r="AU165" s="244" t="s">
        <v>112</v>
      </c>
      <c r="AV165" s="10" t="s">
        <v>90</v>
      </c>
      <c r="AW165" s="10" t="s">
        <v>7</v>
      </c>
      <c r="AX165" s="10" t="s">
        <v>82</v>
      </c>
      <c r="AY165" s="244" t="s">
        <v>164</v>
      </c>
    </row>
    <row r="166" s="11" customFormat="1" ht="16.5" customHeight="1">
      <c r="B166" s="246"/>
      <c r="C166" s="247"/>
      <c r="D166" s="247"/>
      <c r="E166" s="248" t="s">
        <v>23</v>
      </c>
      <c r="F166" s="249" t="s">
        <v>1074</v>
      </c>
      <c r="G166" s="247"/>
      <c r="H166" s="247"/>
      <c r="I166" s="247"/>
      <c r="J166" s="247"/>
      <c r="K166" s="250">
        <v>1.6200000000000001</v>
      </c>
      <c r="L166" s="247"/>
      <c r="M166" s="247"/>
      <c r="N166" s="247"/>
      <c r="O166" s="247"/>
      <c r="P166" s="247"/>
      <c r="Q166" s="247"/>
      <c r="R166" s="251"/>
      <c r="T166" s="252"/>
      <c r="U166" s="247"/>
      <c r="V166" s="247"/>
      <c r="W166" s="247"/>
      <c r="X166" s="247"/>
      <c r="Y166" s="247"/>
      <c r="Z166" s="247"/>
      <c r="AA166" s="247"/>
      <c r="AB166" s="247"/>
      <c r="AC166" s="247"/>
      <c r="AD166" s="253"/>
      <c r="AT166" s="254" t="s">
        <v>172</v>
      </c>
      <c r="AU166" s="254" t="s">
        <v>112</v>
      </c>
      <c r="AV166" s="11" t="s">
        <v>112</v>
      </c>
      <c r="AW166" s="11" t="s">
        <v>7</v>
      </c>
      <c r="AX166" s="11" t="s">
        <v>82</v>
      </c>
      <c r="AY166" s="254" t="s">
        <v>164</v>
      </c>
    </row>
    <row r="167" s="12" customFormat="1" ht="16.5" customHeight="1">
      <c r="B167" s="255"/>
      <c r="C167" s="256"/>
      <c r="D167" s="256"/>
      <c r="E167" s="257" t="s">
        <v>23</v>
      </c>
      <c r="F167" s="258" t="s">
        <v>176</v>
      </c>
      <c r="G167" s="256"/>
      <c r="H167" s="256"/>
      <c r="I167" s="256"/>
      <c r="J167" s="256"/>
      <c r="K167" s="259">
        <v>3.528</v>
      </c>
      <c r="L167" s="256"/>
      <c r="M167" s="256"/>
      <c r="N167" s="256"/>
      <c r="O167" s="256"/>
      <c r="P167" s="256"/>
      <c r="Q167" s="256"/>
      <c r="R167" s="260"/>
      <c r="T167" s="261"/>
      <c r="U167" s="256"/>
      <c r="V167" s="256"/>
      <c r="W167" s="256"/>
      <c r="X167" s="256"/>
      <c r="Y167" s="256"/>
      <c r="Z167" s="256"/>
      <c r="AA167" s="256"/>
      <c r="AB167" s="256"/>
      <c r="AC167" s="256"/>
      <c r="AD167" s="262"/>
      <c r="AT167" s="263" t="s">
        <v>172</v>
      </c>
      <c r="AU167" s="263" t="s">
        <v>112</v>
      </c>
      <c r="AV167" s="12" t="s">
        <v>169</v>
      </c>
      <c r="AW167" s="12" t="s">
        <v>7</v>
      </c>
      <c r="AX167" s="12" t="s">
        <v>90</v>
      </c>
      <c r="AY167" s="263" t="s">
        <v>164</v>
      </c>
    </row>
    <row r="168" s="1" customFormat="1" ht="38.25" customHeight="1">
      <c r="B168" s="48"/>
      <c r="C168" s="225" t="s">
        <v>217</v>
      </c>
      <c r="D168" s="225" t="s">
        <v>165</v>
      </c>
      <c r="E168" s="226" t="s">
        <v>1075</v>
      </c>
      <c r="F168" s="227" t="s">
        <v>1076</v>
      </c>
      <c r="G168" s="227"/>
      <c r="H168" s="227"/>
      <c r="I168" s="227"/>
      <c r="J168" s="228" t="s">
        <v>789</v>
      </c>
      <c r="K168" s="229">
        <v>17.640000000000001</v>
      </c>
      <c r="L168" s="230">
        <v>0</v>
      </c>
      <c r="M168" s="230">
        <v>0</v>
      </c>
      <c r="N168" s="231"/>
      <c r="O168" s="231"/>
      <c r="P168" s="232">
        <f>ROUND(V168*K168,2)</f>
        <v>0</v>
      </c>
      <c r="Q168" s="232"/>
      <c r="R168" s="50"/>
      <c r="T168" s="233" t="s">
        <v>23</v>
      </c>
      <c r="U168" s="58" t="s">
        <v>45</v>
      </c>
      <c r="V168" s="165">
        <f>L168+M168</f>
        <v>0</v>
      </c>
      <c r="W168" s="165">
        <f>ROUND(L168*K168,2)</f>
        <v>0</v>
      </c>
      <c r="X168" s="165">
        <f>ROUND(M168*K168,2)</f>
        <v>0</v>
      </c>
      <c r="Y168" s="49"/>
      <c r="Z168" s="234">
        <f>Y168*K168</f>
        <v>0</v>
      </c>
      <c r="AA168" s="234">
        <v>0</v>
      </c>
      <c r="AB168" s="234">
        <f>AA168*K168</f>
        <v>0</v>
      </c>
      <c r="AC168" s="234">
        <v>0</v>
      </c>
      <c r="AD168" s="235">
        <f>AC168*K168</f>
        <v>0</v>
      </c>
      <c r="AR168" s="23" t="s">
        <v>169</v>
      </c>
      <c r="AT168" s="23" t="s">
        <v>165</v>
      </c>
      <c r="AU168" s="23" t="s">
        <v>112</v>
      </c>
      <c r="AY168" s="23" t="s">
        <v>164</v>
      </c>
      <c r="BE168" s="145">
        <f>IF(U168="základní",P168,0)</f>
        <v>0</v>
      </c>
      <c r="BF168" s="145">
        <f>IF(U168="snížená",P168,0)</f>
        <v>0</v>
      </c>
      <c r="BG168" s="145">
        <f>IF(U168="zákl. přenesená",P168,0)</f>
        <v>0</v>
      </c>
      <c r="BH168" s="145">
        <f>IF(U168="sníž. přenesená",P168,0)</f>
        <v>0</v>
      </c>
      <c r="BI168" s="145">
        <f>IF(U168="nulová",P168,0)</f>
        <v>0</v>
      </c>
      <c r="BJ168" s="23" t="s">
        <v>90</v>
      </c>
      <c r="BK168" s="145">
        <f>ROUND(V168*K168,2)</f>
        <v>0</v>
      </c>
      <c r="BL168" s="23" t="s">
        <v>169</v>
      </c>
      <c r="BM168" s="23" t="s">
        <v>1077</v>
      </c>
    </row>
    <row r="169" s="10" customFormat="1" ht="16.5" customHeight="1">
      <c r="B169" s="236"/>
      <c r="C169" s="237"/>
      <c r="D169" s="237"/>
      <c r="E169" s="238" t="s">
        <v>23</v>
      </c>
      <c r="F169" s="239" t="s">
        <v>1078</v>
      </c>
      <c r="G169" s="240"/>
      <c r="H169" s="240"/>
      <c r="I169" s="240"/>
      <c r="J169" s="237"/>
      <c r="K169" s="238" t="s">
        <v>23</v>
      </c>
      <c r="L169" s="237"/>
      <c r="M169" s="237"/>
      <c r="N169" s="237"/>
      <c r="O169" s="237"/>
      <c r="P169" s="237"/>
      <c r="Q169" s="237"/>
      <c r="R169" s="241"/>
      <c r="T169" s="242"/>
      <c r="U169" s="237"/>
      <c r="V169" s="237"/>
      <c r="W169" s="237"/>
      <c r="X169" s="237"/>
      <c r="Y169" s="237"/>
      <c r="Z169" s="237"/>
      <c r="AA169" s="237"/>
      <c r="AB169" s="237"/>
      <c r="AC169" s="237"/>
      <c r="AD169" s="243"/>
      <c r="AT169" s="244" t="s">
        <v>172</v>
      </c>
      <c r="AU169" s="244" t="s">
        <v>112</v>
      </c>
      <c r="AV169" s="10" t="s">
        <v>90</v>
      </c>
      <c r="AW169" s="10" t="s">
        <v>7</v>
      </c>
      <c r="AX169" s="10" t="s">
        <v>82</v>
      </c>
      <c r="AY169" s="244" t="s">
        <v>164</v>
      </c>
    </row>
    <row r="170" s="11" customFormat="1" ht="16.5" customHeight="1">
      <c r="B170" s="246"/>
      <c r="C170" s="247"/>
      <c r="D170" s="247"/>
      <c r="E170" s="248" t="s">
        <v>23</v>
      </c>
      <c r="F170" s="249" t="s">
        <v>1079</v>
      </c>
      <c r="G170" s="247"/>
      <c r="H170" s="247"/>
      <c r="I170" s="247"/>
      <c r="J170" s="247"/>
      <c r="K170" s="250">
        <v>17.640000000000001</v>
      </c>
      <c r="L170" s="247"/>
      <c r="M170" s="247"/>
      <c r="N170" s="247"/>
      <c r="O170" s="247"/>
      <c r="P170" s="247"/>
      <c r="Q170" s="247"/>
      <c r="R170" s="251"/>
      <c r="T170" s="252"/>
      <c r="U170" s="247"/>
      <c r="V170" s="247"/>
      <c r="W170" s="247"/>
      <c r="X170" s="247"/>
      <c r="Y170" s="247"/>
      <c r="Z170" s="247"/>
      <c r="AA170" s="247"/>
      <c r="AB170" s="247"/>
      <c r="AC170" s="247"/>
      <c r="AD170" s="253"/>
      <c r="AT170" s="254" t="s">
        <v>172</v>
      </c>
      <c r="AU170" s="254" t="s">
        <v>112</v>
      </c>
      <c r="AV170" s="11" t="s">
        <v>112</v>
      </c>
      <c r="AW170" s="11" t="s">
        <v>7</v>
      </c>
      <c r="AX170" s="11" t="s">
        <v>90</v>
      </c>
      <c r="AY170" s="254" t="s">
        <v>164</v>
      </c>
    </row>
    <row r="171" s="1" customFormat="1" ht="25.5" customHeight="1">
      <c r="B171" s="48"/>
      <c r="C171" s="225" t="s">
        <v>222</v>
      </c>
      <c r="D171" s="225" t="s">
        <v>165</v>
      </c>
      <c r="E171" s="226" t="s">
        <v>876</v>
      </c>
      <c r="F171" s="227" t="s">
        <v>877</v>
      </c>
      <c r="G171" s="227"/>
      <c r="H171" s="227"/>
      <c r="I171" s="227"/>
      <c r="J171" s="228" t="s">
        <v>789</v>
      </c>
      <c r="K171" s="229">
        <v>17.640000000000001</v>
      </c>
      <c r="L171" s="230">
        <v>0</v>
      </c>
      <c r="M171" s="230">
        <v>0</v>
      </c>
      <c r="N171" s="231"/>
      <c r="O171" s="231"/>
      <c r="P171" s="232">
        <f>ROUND(V171*K171,2)</f>
        <v>0</v>
      </c>
      <c r="Q171" s="232"/>
      <c r="R171" s="50"/>
      <c r="T171" s="233" t="s">
        <v>23</v>
      </c>
      <c r="U171" s="58" t="s">
        <v>45</v>
      </c>
      <c r="V171" s="165">
        <f>L171+M171</f>
        <v>0</v>
      </c>
      <c r="W171" s="165">
        <f>ROUND(L171*K171,2)</f>
        <v>0</v>
      </c>
      <c r="X171" s="165">
        <f>ROUND(M171*K171,2)</f>
        <v>0</v>
      </c>
      <c r="Y171" s="49"/>
      <c r="Z171" s="234">
        <f>Y171*K171</f>
        <v>0</v>
      </c>
      <c r="AA171" s="234">
        <v>0</v>
      </c>
      <c r="AB171" s="234">
        <f>AA171*K171</f>
        <v>0</v>
      </c>
      <c r="AC171" s="234">
        <v>0</v>
      </c>
      <c r="AD171" s="235">
        <f>AC171*K171</f>
        <v>0</v>
      </c>
      <c r="AR171" s="23" t="s">
        <v>169</v>
      </c>
      <c r="AT171" s="23" t="s">
        <v>165</v>
      </c>
      <c r="AU171" s="23" t="s">
        <v>112</v>
      </c>
      <c r="AY171" s="23" t="s">
        <v>164</v>
      </c>
      <c r="BE171" s="145">
        <f>IF(U171="základní",P171,0)</f>
        <v>0</v>
      </c>
      <c r="BF171" s="145">
        <f>IF(U171="snížená",P171,0)</f>
        <v>0</v>
      </c>
      <c r="BG171" s="145">
        <f>IF(U171="zákl. přenesená",P171,0)</f>
        <v>0</v>
      </c>
      <c r="BH171" s="145">
        <f>IF(U171="sníž. přenesená",P171,0)</f>
        <v>0</v>
      </c>
      <c r="BI171" s="145">
        <f>IF(U171="nulová",P171,0)</f>
        <v>0</v>
      </c>
      <c r="BJ171" s="23" t="s">
        <v>90</v>
      </c>
      <c r="BK171" s="145">
        <f>ROUND(V171*K171,2)</f>
        <v>0</v>
      </c>
      <c r="BL171" s="23" t="s">
        <v>169</v>
      </c>
      <c r="BM171" s="23" t="s">
        <v>1080</v>
      </c>
    </row>
    <row r="172" s="1" customFormat="1" ht="16.5" customHeight="1">
      <c r="B172" s="48"/>
      <c r="C172" s="225" t="s">
        <v>230</v>
      </c>
      <c r="D172" s="225" t="s">
        <v>165</v>
      </c>
      <c r="E172" s="226" t="s">
        <v>879</v>
      </c>
      <c r="F172" s="227" t="s">
        <v>880</v>
      </c>
      <c r="G172" s="227"/>
      <c r="H172" s="227"/>
      <c r="I172" s="227"/>
      <c r="J172" s="228" t="s">
        <v>789</v>
      </c>
      <c r="K172" s="229">
        <v>17.640000000000001</v>
      </c>
      <c r="L172" s="230">
        <v>0</v>
      </c>
      <c r="M172" s="230">
        <v>0</v>
      </c>
      <c r="N172" s="231"/>
      <c r="O172" s="231"/>
      <c r="P172" s="232">
        <f>ROUND(V172*K172,2)</f>
        <v>0</v>
      </c>
      <c r="Q172" s="232"/>
      <c r="R172" s="50"/>
      <c r="T172" s="233" t="s">
        <v>23</v>
      </c>
      <c r="U172" s="58" t="s">
        <v>45</v>
      </c>
      <c r="V172" s="165">
        <f>L172+M172</f>
        <v>0</v>
      </c>
      <c r="W172" s="165">
        <f>ROUND(L172*K172,2)</f>
        <v>0</v>
      </c>
      <c r="X172" s="165">
        <f>ROUND(M172*K172,2)</f>
        <v>0</v>
      </c>
      <c r="Y172" s="49"/>
      <c r="Z172" s="234">
        <f>Y172*K172</f>
        <v>0</v>
      </c>
      <c r="AA172" s="234">
        <v>0</v>
      </c>
      <c r="AB172" s="234">
        <f>AA172*K172</f>
        <v>0</v>
      </c>
      <c r="AC172" s="234">
        <v>0</v>
      </c>
      <c r="AD172" s="235">
        <f>AC172*K172</f>
        <v>0</v>
      </c>
      <c r="AR172" s="23" t="s">
        <v>169</v>
      </c>
      <c r="AT172" s="23" t="s">
        <v>165</v>
      </c>
      <c r="AU172" s="23" t="s">
        <v>112</v>
      </c>
      <c r="AY172" s="23" t="s">
        <v>164</v>
      </c>
      <c r="BE172" s="145">
        <f>IF(U172="základní",P172,0)</f>
        <v>0</v>
      </c>
      <c r="BF172" s="145">
        <f>IF(U172="snížená",P172,0)</f>
        <v>0</v>
      </c>
      <c r="BG172" s="145">
        <f>IF(U172="zákl. přenesená",P172,0)</f>
        <v>0</v>
      </c>
      <c r="BH172" s="145">
        <f>IF(U172="sníž. přenesená",P172,0)</f>
        <v>0</v>
      </c>
      <c r="BI172" s="145">
        <f>IF(U172="nulová",P172,0)</f>
        <v>0</v>
      </c>
      <c r="BJ172" s="23" t="s">
        <v>90</v>
      </c>
      <c r="BK172" s="145">
        <f>ROUND(V172*K172,2)</f>
        <v>0</v>
      </c>
      <c r="BL172" s="23" t="s">
        <v>169</v>
      </c>
      <c r="BM172" s="23" t="s">
        <v>1081</v>
      </c>
    </row>
    <row r="173" s="1" customFormat="1" ht="25.5" customHeight="1">
      <c r="B173" s="48"/>
      <c r="C173" s="225" t="s">
        <v>236</v>
      </c>
      <c r="D173" s="225" t="s">
        <v>165</v>
      </c>
      <c r="E173" s="226" t="s">
        <v>882</v>
      </c>
      <c r="F173" s="227" t="s">
        <v>1082</v>
      </c>
      <c r="G173" s="227"/>
      <c r="H173" s="227"/>
      <c r="I173" s="227"/>
      <c r="J173" s="228" t="s">
        <v>198</v>
      </c>
      <c r="K173" s="229">
        <v>6.3499999999999996</v>
      </c>
      <c r="L173" s="230">
        <v>0</v>
      </c>
      <c r="M173" s="230">
        <v>0</v>
      </c>
      <c r="N173" s="231"/>
      <c r="O173" s="231"/>
      <c r="P173" s="232">
        <f>ROUND(V173*K173,2)</f>
        <v>0</v>
      </c>
      <c r="Q173" s="232"/>
      <c r="R173" s="50"/>
      <c r="T173" s="233" t="s">
        <v>23</v>
      </c>
      <c r="U173" s="58" t="s">
        <v>45</v>
      </c>
      <c r="V173" s="165">
        <f>L173+M173</f>
        <v>0</v>
      </c>
      <c r="W173" s="165">
        <f>ROUND(L173*K173,2)</f>
        <v>0</v>
      </c>
      <c r="X173" s="165">
        <f>ROUND(M173*K173,2)</f>
        <v>0</v>
      </c>
      <c r="Y173" s="49"/>
      <c r="Z173" s="234">
        <f>Y173*K173</f>
        <v>0</v>
      </c>
      <c r="AA173" s="234">
        <v>0</v>
      </c>
      <c r="AB173" s="234">
        <f>AA173*K173</f>
        <v>0</v>
      </c>
      <c r="AC173" s="234">
        <v>0</v>
      </c>
      <c r="AD173" s="235">
        <f>AC173*K173</f>
        <v>0</v>
      </c>
      <c r="AR173" s="23" t="s">
        <v>169</v>
      </c>
      <c r="AT173" s="23" t="s">
        <v>165</v>
      </c>
      <c r="AU173" s="23" t="s">
        <v>112</v>
      </c>
      <c r="AY173" s="23" t="s">
        <v>164</v>
      </c>
      <c r="BE173" s="145">
        <f>IF(U173="základní",P173,0)</f>
        <v>0</v>
      </c>
      <c r="BF173" s="145">
        <f>IF(U173="snížená",P173,0)</f>
        <v>0</v>
      </c>
      <c r="BG173" s="145">
        <f>IF(U173="zákl. přenesená",P173,0)</f>
        <v>0</v>
      </c>
      <c r="BH173" s="145">
        <f>IF(U173="sníž. přenesená",P173,0)</f>
        <v>0</v>
      </c>
      <c r="BI173" s="145">
        <f>IF(U173="nulová",P173,0)</f>
        <v>0</v>
      </c>
      <c r="BJ173" s="23" t="s">
        <v>90</v>
      </c>
      <c r="BK173" s="145">
        <f>ROUND(V173*K173,2)</f>
        <v>0</v>
      </c>
      <c r="BL173" s="23" t="s">
        <v>169</v>
      </c>
      <c r="BM173" s="23" t="s">
        <v>1083</v>
      </c>
    </row>
    <row r="174" s="11" customFormat="1" ht="16.5" customHeight="1">
      <c r="B174" s="246"/>
      <c r="C174" s="247"/>
      <c r="D174" s="247"/>
      <c r="E174" s="248" t="s">
        <v>23</v>
      </c>
      <c r="F174" s="275" t="s">
        <v>1084</v>
      </c>
      <c r="G174" s="276"/>
      <c r="H174" s="276"/>
      <c r="I174" s="276"/>
      <c r="J174" s="247"/>
      <c r="K174" s="250">
        <v>6.3499999999999996</v>
      </c>
      <c r="L174" s="247"/>
      <c r="M174" s="247"/>
      <c r="N174" s="247"/>
      <c r="O174" s="247"/>
      <c r="P174" s="247"/>
      <c r="Q174" s="247"/>
      <c r="R174" s="251"/>
      <c r="T174" s="252"/>
      <c r="U174" s="247"/>
      <c r="V174" s="247"/>
      <c r="W174" s="247"/>
      <c r="X174" s="247"/>
      <c r="Y174" s="247"/>
      <c r="Z174" s="247"/>
      <c r="AA174" s="247"/>
      <c r="AB174" s="247"/>
      <c r="AC174" s="247"/>
      <c r="AD174" s="253"/>
      <c r="AT174" s="254" t="s">
        <v>172</v>
      </c>
      <c r="AU174" s="254" t="s">
        <v>112</v>
      </c>
      <c r="AV174" s="11" t="s">
        <v>112</v>
      </c>
      <c r="AW174" s="11" t="s">
        <v>7</v>
      </c>
      <c r="AX174" s="11" t="s">
        <v>90</v>
      </c>
      <c r="AY174" s="254" t="s">
        <v>164</v>
      </c>
    </row>
    <row r="175" s="1" customFormat="1" ht="25.5" customHeight="1">
      <c r="B175" s="48"/>
      <c r="C175" s="225" t="s">
        <v>12</v>
      </c>
      <c r="D175" s="225" t="s">
        <v>165</v>
      </c>
      <c r="E175" s="226" t="s">
        <v>886</v>
      </c>
      <c r="F175" s="227" t="s">
        <v>887</v>
      </c>
      <c r="G175" s="227"/>
      <c r="H175" s="227"/>
      <c r="I175" s="227"/>
      <c r="J175" s="228" t="s">
        <v>789</v>
      </c>
      <c r="K175" s="229">
        <v>12.720000000000001</v>
      </c>
      <c r="L175" s="230">
        <v>0</v>
      </c>
      <c r="M175" s="230">
        <v>0</v>
      </c>
      <c r="N175" s="231"/>
      <c r="O175" s="231"/>
      <c r="P175" s="232">
        <f>ROUND(V175*K175,2)</f>
        <v>0</v>
      </c>
      <c r="Q175" s="232"/>
      <c r="R175" s="50"/>
      <c r="T175" s="233" t="s">
        <v>23</v>
      </c>
      <c r="U175" s="58" t="s">
        <v>45</v>
      </c>
      <c r="V175" s="165">
        <f>L175+M175</f>
        <v>0</v>
      </c>
      <c r="W175" s="165">
        <f>ROUND(L175*K175,2)</f>
        <v>0</v>
      </c>
      <c r="X175" s="165">
        <f>ROUND(M175*K175,2)</f>
        <v>0</v>
      </c>
      <c r="Y175" s="49"/>
      <c r="Z175" s="234">
        <f>Y175*K175</f>
        <v>0</v>
      </c>
      <c r="AA175" s="234">
        <v>0</v>
      </c>
      <c r="AB175" s="234">
        <f>AA175*K175</f>
        <v>0</v>
      </c>
      <c r="AC175" s="234">
        <v>0</v>
      </c>
      <c r="AD175" s="235">
        <f>AC175*K175</f>
        <v>0</v>
      </c>
      <c r="AR175" s="23" t="s">
        <v>169</v>
      </c>
      <c r="AT175" s="23" t="s">
        <v>165</v>
      </c>
      <c r="AU175" s="23" t="s">
        <v>112</v>
      </c>
      <c r="AY175" s="23" t="s">
        <v>164</v>
      </c>
      <c r="BE175" s="145">
        <f>IF(U175="základní",P175,0)</f>
        <v>0</v>
      </c>
      <c r="BF175" s="145">
        <f>IF(U175="snížená",P175,0)</f>
        <v>0</v>
      </c>
      <c r="BG175" s="145">
        <f>IF(U175="zákl. přenesená",P175,0)</f>
        <v>0</v>
      </c>
      <c r="BH175" s="145">
        <f>IF(U175="sníž. přenesená",P175,0)</f>
        <v>0</v>
      </c>
      <c r="BI175" s="145">
        <f>IF(U175="nulová",P175,0)</f>
        <v>0</v>
      </c>
      <c r="BJ175" s="23" t="s">
        <v>90</v>
      </c>
      <c r="BK175" s="145">
        <f>ROUND(V175*K175,2)</f>
        <v>0</v>
      </c>
      <c r="BL175" s="23" t="s">
        <v>169</v>
      </c>
      <c r="BM175" s="23" t="s">
        <v>1085</v>
      </c>
    </row>
    <row r="176" s="10" customFormat="1" ht="25.5" customHeight="1">
      <c r="B176" s="236"/>
      <c r="C176" s="237"/>
      <c r="D176" s="237"/>
      <c r="E176" s="238" t="s">
        <v>23</v>
      </c>
      <c r="F176" s="239" t="s">
        <v>1055</v>
      </c>
      <c r="G176" s="240"/>
      <c r="H176" s="240"/>
      <c r="I176" s="240"/>
      <c r="J176" s="237"/>
      <c r="K176" s="238" t="s">
        <v>23</v>
      </c>
      <c r="L176" s="237"/>
      <c r="M176" s="237"/>
      <c r="N176" s="237"/>
      <c r="O176" s="237"/>
      <c r="P176" s="237"/>
      <c r="Q176" s="237"/>
      <c r="R176" s="241"/>
      <c r="T176" s="242"/>
      <c r="U176" s="237"/>
      <c r="V176" s="237"/>
      <c r="W176" s="237"/>
      <c r="X176" s="237"/>
      <c r="Y176" s="237"/>
      <c r="Z176" s="237"/>
      <c r="AA176" s="237"/>
      <c r="AB176" s="237"/>
      <c r="AC176" s="237"/>
      <c r="AD176" s="243"/>
      <c r="AT176" s="244" t="s">
        <v>172</v>
      </c>
      <c r="AU176" s="244" t="s">
        <v>112</v>
      </c>
      <c r="AV176" s="10" t="s">
        <v>90</v>
      </c>
      <c r="AW176" s="10" t="s">
        <v>7</v>
      </c>
      <c r="AX176" s="10" t="s">
        <v>82</v>
      </c>
      <c r="AY176" s="244" t="s">
        <v>164</v>
      </c>
    </row>
    <row r="177" s="10" customFormat="1" ht="16.5" customHeight="1">
      <c r="B177" s="236"/>
      <c r="C177" s="237"/>
      <c r="D177" s="237"/>
      <c r="E177" s="238" t="s">
        <v>23</v>
      </c>
      <c r="F177" s="245" t="s">
        <v>1086</v>
      </c>
      <c r="G177" s="237"/>
      <c r="H177" s="237"/>
      <c r="I177" s="237"/>
      <c r="J177" s="237"/>
      <c r="K177" s="238" t="s">
        <v>23</v>
      </c>
      <c r="L177" s="237"/>
      <c r="M177" s="237"/>
      <c r="N177" s="237"/>
      <c r="O177" s="237"/>
      <c r="P177" s="237"/>
      <c r="Q177" s="237"/>
      <c r="R177" s="241"/>
      <c r="T177" s="242"/>
      <c r="U177" s="237"/>
      <c r="V177" s="237"/>
      <c r="W177" s="237"/>
      <c r="X177" s="237"/>
      <c r="Y177" s="237"/>
      <c r="Z177" s="237"/>
      <c r="AA177" s="237"/>
      <c r="AB177" s="237"/>
      <c r="AC177" s="237"/>
      <c r="AD177" s="243"/>
      <c r="AT177" s="244" t="s">
        <v>172</v>
      </c>
      <c r="AU177" s="244" t="s">
        <v>112</v>
      </c>
      <c r="AV177" s="10" t="s">
        <v>90</v>
      </c>
      <c r="AW177" s="10" t="s">
        <v>7</v>
      </c>
      <c r="AX177" s="10" t="s">
        <v>82</v>
      </c>
      <c r="AY177" s="244" t="s">
        <v>164</v>
      </c>
    </row>
    <row r="178" s="10" customFormat="1" ht="25.5" customHeight="1">
      <c r="B178" s="236"/>
      <c r="C178" s="237"/>
      <c r="D178" s="237"/>
      <c r="E178" s="238" t="s">
        <v>23</v>
      </c>
      <c r="F178" s="245" t="s">
        <v>1087</v>
      </c>
      <c r="G178" s="237"/>
      <c r="H178" s="237"/>
      <c r="I178" s="237"/>
      <c r="J178" s="237"/>
      <c r="K178" s="238" t="s">
        <v>23</v>
      </c>
      <c r="L178" s="237"/>
      <c r="M178" s="237"/>
      <c r="N178" s="237"/>
      <c r="O178" s="237"/>
      <c r="P178" s="237"/>
      <c r="Q178" s="237"/>
      <c r="R178" s="241"/>
      <c r="T178" s="242"/>
      <c r="U178" s="237"/>
      <c r="V178" s="237"/>
      <c r="W178" s="237"/>
      <c r="X178" s="237"/>
      <c r="Y178" s="237"/>
      <c r="Z178" s="237"/>
      <c r="AA178" s="237"/>
      <c r="AB178" s="237"/>
      <c r="AC178" s="237"/>
      <c r="AD178" s="243"/>
      <c r="AT178" s="244" t="s">
        <v>172</v>
      </c>
      <c r="AU178" s="244" t="s">
        <v>112</v>
      </c>
      <c r="AV178" s="10" t="s">
        <v>90</v>
      </c>
      <c r="AW178" s="10" t="s">
        <v>7</v>
      </c>
      <c r="AX178" s="10" t="s">
        <v>82</v>
      </c>
      <c r="AY178" s="244" t="s">
        <v>164</v>
      </c>
    </row>
    <row r="179" s="10" customFormat="1" ht="16.5" customHeight="1">
      <c r="B179" s="236"/>
      <c r="C179" s="237"/>
      <c r="D179" s="237"/>
      <c r="E179" s="238" t="s">
        <v>23</v>
      </c>
      <c r="F179" s="245" t="s">
        <v>1088</v>
      </c>
      <c r="G179" s="237"/>
      <c r="H179" s="237"/>
      <c r="I179" s="237"/>
      <c r="J179" s="237"/>
      <c r="K179" s="238" t="s">
        <v>23</v>
      </c>
      <c r="L179" s="237"/>
      <c r="M179" s="237"/>
      <c r="N179" s="237"/>
      <c r="O179" s="237"/>
      <c r="P179" s="237"/>
      <c r="Q179" s="237"/>
      <c r="R179" s="241"/>
      <c r="T179" s="242"/>
      <c r="U179" s="237"/>
      <c r="V179" s="237"/>
      <c r="W179" s="237"/>
      <c r="X179" s="237"/>
      <c r="Y179" s="237"/>
      <c r="Z179" s="237"/>
      <c r="AA179" s="237"/>
      <c r="AB179" s="237"/>
      <c r="AC179" s="237"/>
      <c r="AD179" s="243"/>
      <c r="AT179" s="244" t="s">
        <v>172</v>
      </c>
      <c r="AU179" s="244" t="s">
        <v>112</v>
      </c>
      <c r="AV179" s="10" t="s">
        <v>90</v>
      </c>
      <c r="AW179" s="10" t="s">
        <v>7</v>
      </c>
      <c r="AX179" s="10" t="s">
        <v>82</v>
      </c>
      <c r="AY179" s="244" t="s">
        <v>164</v>
      </c>
    </row>
    <row r="180" s="11" customFormat="1" ht="16.5" customHeight="1">
      <c r="B180" s="246"/>
      <c r="C180" s="247"/>
      <c r="D180" s="247"/>
      <c r="E180" s="248" t="s">
        <v>23</v>
      </c>
      <c r="F180" s="249" t="s">
        <v>1089</v>
      </c>
      <c r="G180" s="247"/>
      <c r="H180" s="247"/>
      <c r="I180" s="247"/>
      <c r="J180" s="247"/>
      <c r="K180" s="250">
        <v>0.83999999999999997</v>
      </c>
      <c r="L180" s="247"/>
      <c r="M180" s="247"/>
      <c r="N180" s="247"/>
      <c r="O180" s="247"/>
      <c r="P180" s="247"/>
      <c r="Q180" s="247"/>
      <c r="R180" s="251"/>
      <c r="T180" s="252"/>
      <c r="U180" s="247"/>
      <c r="V180" s="247"/>
      <c r="W180" s="247"/>
      <c r="X180" s="247"/>
      <c r="Y180" s="247"/>
      <c r="Z180" s="247"/>
      <c r="AA180" s="247"/>
      <c r="AB180" s="247"/>
      <c r="AC180" s="247"/>
      <c r="AD180" s="253"/>
      <c r="AT180" s="254" t="s">
        <v>172</v>
      </c>
      <c r="AU180" s="254" t="s">
        <v>112</v>
      </c>
      <c r="AV180" s="11" t="s">
        <v>112</v>
      </c>
      <c r="AW180" s="11" t="s">
        <v>7</v>
      </c>
      <c r="AX180" s="11" t="s">
        <v>82</v>
      </c>
      <c r="AY180" s="254" t="s">
        <v>164</v>
      </c>
    </row>
    <row r="181" s="10" customFormat="1" ht="25.5" customHeight="1">
      <c r="B181" s="236"/>
      <c r="C181" s="237"/>
      <c r="D181" s="237"/>
      <c r="E181" s="238" t="s">
        <v>23</v>
      </c>
      <c r="F181" s="245" t="s">
        <v>1058</v>
      </c>
      <c r="G181" s="237"/>
      <c r="H181" s="237"/>
      <c r="I181" s="237"/>
      <c r="J181" s="237"/>
      <c r="K181" s="238" t="s">
        <v>23</v>
      </c>
      <c r="L181" s="237"/>
      <c r="M181" s="237"/>
      <c r="N181" s="237"/>
      <c r="O181" s="237"/>
      <c r="P181" s="237"/>
      <c r="Q181" s="237"/>
      <c r="R181" s="241"/>
      <c r="T181" s="242"/>
      <c r="U181" s="237"/>
      <c r="V181" s="237"/>
      <c r="W181" s="237"/>
      <c r="X181" s="237"/>
      <c r="Y181" s="237"/>
      <c r="Z181" s="237"/>
      <c r="AA181" s="237"/>
      <c r="AB181" s="237"/>
      <c r="AC181" s="237"/>
      <c r="AD181" s="243"/>
      <c r="AT181" s="244" t="s">
        <v>172</v>
      </c>
      <c r="AU181" s="244" t="s">
        <v>112</v>
      </c>
      <c r="AV181" s="10" t="s">
        <v>90</v>
      </c>
      <c r="AW181" s="10" t="s">
        <v>7</v>
      </c>
      <c r="AX181" s="10" t="s">
        <v>82</v>
      </c>
      <c r="AY181" s="244" t="s">
        <v>164</v>
      </c>
    </row>
    <row r="182" s="11" customFormat="1" ht="16.5" customHeight="1">
      <c r="B182" s="246"/>
      <c r="C182" s="247"/>
      <c r="D182" s="247"/>
      <c r="E182" s="248" t="s">
        <v>23</v>
      </c>
      <c r="F182" s="249" t="s">
        <v>1090</v>
      </c>
      <c r="G182" s="247"/>
      <c r="H182" s="247"/>
      <c r="I182" s="247"/>
      <c r="J182" s="247"/>
      <c r="K182" s="250">
        <v>6.8399999999999999</v>
      </c>
      <c r="L182" s="247"/>
      <c r="M182" s="247"/>
      <c r="N182" s="247"/>
      <c r="O182" s="247"/>
      <c r="P182" s="247"/>
      <c r="Q182" s="247"/>
      <c r="R182" s="251"/>
      <c r="T182" s="252"/>
      <c r="U182" s="247"/>
      <c r="V182" s="247"/>
      <c r="W182" s="247"/>
      <c r="X182" s="247"/>
      <c r="Y182" s="247"/>
      <c r="Z182" s="247"/>
      <c r="AA182" s="247"/>
      <c r="AB182" s="247"/>
      <c r="AC182" s="247"/>
      <c r="AD182" s="253"/>
      <c r="AT182" s="254" t="s">
        <v>172</v>
      </c>
      <c r="AU182" s="254" t="s">
        <v>112</v>
      </c>
      <c r="AV182" s="11" t="s">
        <v>112</v>
      </c>
      <c r="AW182" s="11" t="s">
        <v>7</v>
      </c>
      <c r="AX182" s="11" t="s">
        <v>82</v>
      </c>
      <c r="AY182" s="254" t="s">
        <v>164</v>
      </c>
    </row>
    <row r="183" s="10" customFormat="1" ht="25.5" customHeight="1">
      <c r="B183" s="236"/>
      <c r="C183" s="237"/>
      <c r="D183" s="237"/>
      <c r="E183" s="238" t="s">
        <v>23</v>
      </c>
      <c r="F183" s="245" t="s">
        <v>1060</v>
      </c>
      <c r="G183" s="237"/>
      <c r="H183" s="237"/>
      <c r="I183" s="237"/>
      <c r="J183" s="237"/>
      <c r="K183" s="238" t="s">
        <v>23</v>
      </c>
      <c r="L183" s="237"/>
      <c r="M183" s="237"/>
      <c r="N183" s="237"/>
      <c r="O183" s="237"/>
      <c r="P183" s="237"/>
      <c r="Q183" s="237"/>
      <c r="R183" s="241"/>
      <c r="T183" s="242"/>
      <c r="U183" s="237"/>
      <c r="V183" s="237"/>
      <c r="W183" s="237"/>
      <c r="X183" s="237"/>
      <c r="Y183" s="237"/>
      <c r="Z183" s="237"/>
      <c r="AA183" s="237"/>
      <c r="AB183" s="237"/>
      <c r="AC183" s="237"/>
      <c r="AD183" s="243"/>
      <c r="AT183" s="244" t="s">
        <v>172</v>
      </c>
      <c r="AU183" s="244" t="s">
        <v>112</v>
      </c>
      <c r="AV183" s="10" t="s">
        <v>90</v>
      </c>
      <c r="AW183" s="10" t="s">
        <v>7</v>
      </c>
      <c r="AX183" s="10" t="s">
        <v>82</v>
      </c>
      <c r="AY183" s="244" t="s">
        <v>164</v>
      </c>
    </row>
    <row r="184" s="11" customFormat="1" ht="16.5" customHeight="1">
      <c r="B184" s="246"/>
      <c r="C184" s="247"/>
      <c r="D184" s="247"/>
      <c r="E184" s="248" t="s">
        <v>23</v>
      </c>
      <c r="F184" s="249" t="s">
        <v>1091</v>
      </c>
      <c r="G184" s="247"/>
      <c r="H184" s="247"/>
      <c r="I184" s="247"/>
      <c r="J184" s="247"/>
      <c r="K184" s="250">
        <v>5.04</v>
      </c>
      <c r="L184" s="247"/>
      <c r="M184" s="247"/>
      <c r="N184" s="247"/>
      <c r="O184" s="247"/>
      <c r="P184" s="247"/>
      <c r="Q184" s="247"/>
      <c r="R184" s="251"/>
      <c r="T184" s="252"/>
      <c r="U184" s="247"/>
      <c r="V184" s="247"/>
      <c r="W184" s="247"/>
      <c r="X184" s="247"/>
      <c r="Y184" s="247"/>
      <c r="Z184" s="247"/>
      <c r="AA184" s="247"/>
      <c r="AB184" s="247"/>
      <c r="AC184" s="247"/>
      <c r="AD184" s="253"/>
      <c r="AT184" s="254" t="s">
        <v>172</v>
      </c>
      <c r="AU184" s="254" t="s">
        <v>112</v>
      </c>
      <c r="AV184" s="11" t="s">
        <v>112</v>
      </c>
      <c r="AW184" s="11" t="s">
        <v>7</v>
      </c>
      <c r="AX184" s="11" t="s">
        <v>82</v>
      </c>
      <c r="AY184" s="254" t="s">
        <v>164</v>
      </c>
    </row>
    <row r="185" s="12" customFormat="1" ht="16.5" customHeight="1">
      <c r="B185" s="255"/>
      <c r="C185" s="256"/>
      <c r="D185" s="256"/>
      <c r="E185" s="257" t="s">
        <v>23</v>
      </c>
      <c r="F185" s="258" t="s">
        <v>176</v>
      </c>
      <c r="G185" s="256"/>
      <c r="H185" s="256"/>
      <c r="I185" s="256"/>
      <c r="J185" s="256"/>
      <c r="K185" s="259">
        <v>12.720000000000001</v>
      </c>
      <c r="L185" s="256"/>
      <c r="M185" s="256"/>
      <c r="N185" s="256"/>
      <c r="O185" s="256"/>
      <c r="P185" s="256"/>
      <c r="Q185" s="256"/>
      <c r="R185" s="260"/>
      <c r="T185" s="261"/>
      <c r="U185" s="256"/>
      <c r="V185" s="256"/>
      <c r="W185" s="256"/>
      <c r="X185" s="256"/>
      <c r="Y185" s="256"/>
      <c r="Z185" s="256"/>
      <c r="AA185" s="256"/>
      <c r="AB185" s="256"/>
      <c r="AC185" s="256"/>
      <c r="AD185" s="262"/>
      <c r="AT185" s="263" t="s">
        <v>172</v>
      </c>
      <c r="AU185" s="263" t="s">
        <v>112</v>
      </c>
      <c r="AV185" s="12" t="s">
        <v>169</v>
      </c>
      <c r="AW185" s="12" t="s">
        <v>7</v>
      </c>
      <c r="AX185" s="12" t="s">
        <v>90</v>
      </c>
      <c r="AY185" s="263" t="s">
        <v>164</v>
      </c>
    </row>
    <row r="186" s="1" customFormat="1" ht="38.25" customHeight="1">
      <c r="B186" s="48"/>
      <c r="C186" s="225" t="s">
        <v>220</v>
      </c>
      <c r="D186" s="225" t="s">
        <v>165</v>
      </c>
      <c r="E186" s="226" t="s">
        <v>1092</v>
      </c>
      <c r="F186" s="227" t="s">
        <v>1093</v>
      </c>
      <c r="G186" s="227"/>
      <c r="H186" s="227"/>
      <c r="I186" s="227"/>
      <c r="J186" s="228" t="s">
        <v>168</v>
      </c>
      <c r="K186" s="229">
        <v>3.0800000000000001</v>
      </c>
      <c r="L186" s="230">
        <v>0</v>
      </c>
      <c r="M186" s="230">
        <v>0</v>
      </c>
      <c r="N186" s="231"/>
      <c r="O186" s="231"/>
      <c r="P186" s="232">
        <f>ROUND(V186*K186,2)</f>
        <v>0</v>
      </c>
      <c r="Q186" s="232"/>
      <c r="R186" s="50"/>
      <c r="T186" s="233" t="s">
        <v>23</v>
      </c>
      <c r="U186" s="58" t="s">
        <v>45</v>
      </c>
      <c r="V186" s="165">
        <f>L186+M186</f>
        <v>0</v>
      </c>
      <c r="W186" s="165">
        <f>ROUND(L186*K186,2)</f>
        <v>0</v>
      </c>
      <c r="X186" s="165">
        <f>ROUND(M186*K186,2)</f>
        <v>0</v>
      </c>
      <c r="Y186" s="49"/>
      <c r="Z186" s="234">
        <f>Y186*K186</f>
        <v>0</v>
      </c>
      <c r="AA186" s="234">
        <v>0</v>
      </c>
      <c r="AB186" s="234">
        <f>AA186*K186</f>
        <v>0</v>
      </c>
      <c r="AC186" s="234">
        <v>0</v>
      </c>
      <c r="AD186" s="235">
        <f>AC186*K186</f>
        <v>0</v>
      </c>
      <c r="AR186" s="23" t="s">
        <v>169</v>
      </c>
      <c r="AT186" s="23" t="s">
        <v>165</v>
      </c>
      <c r="AU186" s="23" t="s">
        <v>112</v>
      </c>
      <c r="AY186" s="23" t="s">
        <v>164</v>
      </c>
      <c r="BE186" s="145">
        <f>IF(U186="základní",P186,0)</f>
        <v>0</v>
      </c>
      <c r="BF186" s="145">
        <f>IF(U186="snížená",P186,0)</f>
        <v>0</v>
      </c>
      <c r="BG186" s="145">
        <f>IF(U186="zákl. přenesená",P186,0)</f>
        <v>0</v>
      </c>
      <c r="BH186" s="145">
        <f>IF(U186="sníž. přenesená",P186,0)</f>
        <v>0</v>
      </c>
      <c r="BI186" s="145">
        <f>IF(U186="nulová",P186,0)</f>
        <v>0</v>
      </c>
      <c r="BJ186" s="23" t="s">
        <v>90</v>
      </c>
      <c r="BK186" s="145">
        <f>ROUND(V186*K186,2)</f>
        <v>0</v>
      </c>
      <c r="BL186" s="23" t="s">
        <v>169</v>
      </c>
      <c r="BM186" s="23" t="s">
        <v>1094</v>
      </c>
    </row>
    <row r="187" s="10" customFormat="1" ht="16.5" customHeight="1">
      <c r="B187" s="236"/>
      <c r="C187" s="237"/>
      <c r="D187" s="237"/>
      <c r="E187" s="238" t="s">
        <v>23</v>
      </c>
      <c r="F187" s="239" t="s">
        <v>1054</v>
      </c>
      <c r="G187" s="240"/>
      <c r="H187" s="240"/>
      <c r="I187" s="240"/>
      <c r="J187" s="237"/>
      <c r="K187" s="238" t="s">
        <v>23</v>
      </c>
      <c r="L187" s="237"/>
      <c r="M187" s="237"/>
      <c r="N187" s="237"/>
      <c r="O187" s="237"/>
      <c r="P187" s="237"/>
      <c r="Q187" s="237"/>
      <c r="R187" s="241"/>
      <c r="T187" s="242"/>
      <c r="U187" s="237"/>
      <c r="V187" s="237"/>
      <c r="W187" s="237"/>
      <c r="X187" s="237"/>
      <c r="Y187" s="237"/>
      <c r="Z187" s="237"/>
      <c r="AA187" s="237"/>
      <c r="AB187" s="237"/>
      <c r="AC187" s="237"/>
      <c r="AD187" s="243"/>
      <c r="AT187" s="244" t="s">
        <v>172</v>
      </c>
      <c r="AU187" s="244" t="s">
        <v>112</v>
      </c>
      <c r="AV187" s="10" t="s">
        <v>90</v>
      </c>
      <c r="AW187" s="10" t="s">
        <v>7</v>
      </c>
      <c r="AX187" s="10" t="s">
        <v>82</v>
      </c>
      <c r="AY187" s="244" t="s">
        <v>164</v>
      </c>
    </row>
    <row r="188" s="10" customFormat="1" ht="16.5" customHeight="1">
      <c r="B188" s="236"/>
      <c r="C188" s="237"/>
      <c r="D188" s="237"/>
      <c r="E188" s="238" t="s">
        <v>23</v>
      </c>
      <c r="F188" s="245" t="s">
        <v>1088</v>
      </c>
      <c r="G188" s="237"/>
      <c r="H188" s="237"/>
      <c r="I188" s="237"/>
      <c r="J188" s="237"/>
      <c r="K188" s="238" t="s">
        <v>23</v>
      </c>
      <c r="L188" s="237"/>
      <c r="M188" s="237"/>
      <c r="N188" s="237"/>
      <c r="O188" s="237"/>
      <c r="P188" s="237"/>
      <c r="Q188" s="237"/>
      <c r="R188" s="241"/>
      <c r="T188" s="242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43"/>
      <c r="AT188" s="244" t="s">
        <v>172</v>
      </c>
      <c r="AU188" s="244" t="s">
        <v>112</v>
      </c>
      <c r="AV188" s="10" t="s">
        <v>90</v>
      </c>
      <c r="AW188" s="10" t="s">
        <v>7</v>
      </c>
      <c r="AX188" s="10" t="s">
        <v>82</v>
      </c>
      <c r="AY188" s="244" t="s">
        <v>164</v>
      </c>
    </row>
    <row r="189" s="11" customFormat="1" ht="16.5" customHeight="1">
      <c r="B189" s="246"/>
      <c r="C189" s="247"/>
      <c r="D189" s="247"/>
      <c r="E189" s="248" t="s">
        <v>23</v>
      </c>
      <c r="F189" s="249" t="s">
        <v>1095</v>
      </c>
      <c r="G189" s="247"/>
      <c r="H189" s="247"/>
      <c r="I189" s="247"/>
      <c r="J189" s="247"/>
      <c r="K189" s="250">
        <v>0.80000000000000004</v>
      </c>
      <c r="L189" s="247"/>
      <c r="M189" s="247"/>
      <c r="N189" s="247"/>
      <c r="O189" s="247"/>
      <c r="P189" s="247"/>
      <c r="Q189" s="247"/>
      <c r="R189" s="251"/>
      <c r="T189" s="252"/>
      <c r="U189" s="247"/>
      <c r="V189" s="247"/>
      <c r="W189" s="247"/>
      <c r="X189" s="247"/>
      <c r="Y189" s="247"/>
      <c r="Z189" s="247"/>
      <c r="AA189" s="247"/>
      <c r="AB189" s="247"/>
      <c r="AC189" s="247"/>
      <c r="AD189" s="253"/>
      <c r="AT189" s="254" t="s">
        <v>172</v>
      </c>
      <c r="AU189" s="254" t="s">
        <v>112</v>
      </c>
      <c r="AV189" s="11" t="s">
        <v>112</v>
      </c>
      <c r="AW189" s="11" t="s">
        <v>7</v>
      </c>
      <c r="AX189" s="11" t="s">
        <v>82</v>
      </c>
      <c r="AY189" s="254" t="s">
        <v>164</v>
      </c>
    </row>
    <row r="190" s="10" customFormat="1" ht="16.5" customHeight="1">
      <c r="B190" s="236"/>
      <c r="C190" s="237"/>
      <c r="D190" s="237"/>
      <c r="E190" s="238" t="s">
        <v>23</v>
      </c>
      <c r="F190" s="245" t="s">
        <v>1096</v>
      </c>
      <c r="G190" s="237"/>
      <c r="H190" s="237"/>
      <c r="I190" s="237"/>
      <c r="J190" s="237"/>
      <c r="K190" s="238" t="s">
        <v>23</v>
      </c>
      <c r="L190" s="237"/>
      <c r="M190" s="237"/>
      <c r="N190" s="237"/>
      <c r="O190" s="237"/>
      <c r="P190" s="237"/>
      <c r="Q190" s="237"/>
      <c r="R190" s="241"/>
      <c r="T190" s="242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43"/>
      <c r="AT190" s="244" t="s">
        <v>172</v>
      </c>
      <c r="AU190" s="244" t="s">
        <v>112</v>
      </c>
      <c r="AV190" s="10" t="s">
        <v>90</v>
      </c>
      <c r="AW190" s="10" t="s">
        <v>7</v>
      </c>
      <c r="AX190" s="10" t="s">
        <v>82</v>
      </c>
      <c r="AY190" s="244" t="s">
        <v>164</v>
      </c>
    </row>
    <row r="191" s="11" customFormat="1" ht="16.5" customHeight="1">
      <c r="B191" s="246"/>
      <c r="C191" s="247"/>
      <c r="D191" s="247"/>
      <c r="E191" s="248" t="s">
        <v>23</v>
      </c>
      <c r="F191" s="249" t="s">
        <v>1097</v>
      </c>
      <c r="G191" s="247"/>
      <c r="H191" s="247"/>
      <c r="I191" s="247"/>
      <c r="J191" s="247"/>
      <c r="K191" s="250">
        <v>2.2799999999999998</v>
      </c>
      <c r="L191" s="247"/>
      <c r="M191" s="247"/>
      <c r="N191" s="247"/>
      <c r="O191" s="247"/>
      <c r="P191" s="247"/>
      <c r="Q191" s="247"/>
      <c r="R191" s="251"/>
      <c r="T191" s="252"/>
      <c r="U191" s="247"/>
      <c r="V191" s="247"/>
      <c r="W191" s="247"/>
      <c r="X191" s="247"/>
      <c r="Y191" s="247"/>
      <c r="Z191" s="247"/>
      <c r="AA191" s="247"/>
      <c r="AB191" s="247"/>
      <c r="AC191" s="247"/>
      <c r="AD191" s="253"/>
      <c r="AT191" s="254" t="s">
        <v>172</v>
      </c>
      <c r="AU191" s="254" t="s">
        <v>112</v>
      </c>
      <c r="AV191" s="11" t="s">
        <v>112</v>
      </c>
      <c r="AW191" s="11" t="s">
        <v>7</v>
      </c>
      <c r="AX191" s="11" t="s">
        <v>82</v>
      </c>
      <c r="AY191" s="254" t="s">
        <v>164</v>
      </c>
    </row>
    <row r="192" s="12" customFormat="1" ht="16.5" customHeight="1">
      <c r="B192" s="255"/>
      <c r="C192" s="256"/>
      <c r="D192" s="256"/>
      <c r="E192" s="257" t="s">
        <v>23</v>
      </c>
      <c r="F192" s="258" t="s">
        <v>176</v>
      </c>
      <c r="G192" s="256"/>
      <c r="H192" s="256"/>
      <c r="I192" s="256"/>
      <c r="J192" s="256"/>
      <c r="K192" s="259">
        <v>3.0800000000000001</v>
      </c>
      <c r="L192" s="256"/>
      <c r="M192" s="256"/>
      <c r="N192" s="256"/>
      <c r="O192" s="256"/>
      <c r="P192" s="256"/>
      <c r="Q192" s="256"/>
      <c r="R192" s="260"/>
      <c r="T192" s="261"/>
      <c r="U192" s="256"/>
      <c r="V192" s="256"/>
      <c r="W192" s="256"/>
      <c r="X192" s="256"/>
      <c r="Y192" s="256"/>
      <c r="Z192" s="256"/>
      <c r="AA192" s="256"/>
      <c r="AB192" s="256"/>
      <c r="AC192" s="256"/>
      <c r="AD192" s="262"/>
      <c r="AT192" s="263" t="s">
        <v>172</v>
      </c>
      <c r="AU192" s="263" t="s">
        <v>112</v>
      </c>
      <c r="AV192" s="12" t="s">
        <v>169</v>
      </c>
      <c r="AW192" s="12" t="s">
        <v>7</v>
      </c>
      <c r="AX192" s="12" t="s">
        <v>90</v>
      </c>
      <c r="AY192" s="263" t="s">
        <v>164</v>
      </c>
    </row>
    <row r="193" s="9" customFormat="1" ht="29.88" customHeight="1">
      <c r="B193" s="211"/>
      <c r="C193" s="212"/>
      <c r="D193" s="222" t="s">
        <v>1034</v>
      </c>
      <c r="E193" s="222"/>
      <c r="F193" s="222"/>
      <c r="G193" s="222"/>
      <c r="H193" s="222"/>
      <c r="I193" s="222"/>
      <c r="J193" s="222"/>
      <c r="K193" s="222"/>
      <c r="L193" s="222"/>
      <c r="M193" s="223">
        <f>BK193</f>
        <v>0</v>
      </c>
      <c r="N193" s="224"/>
      <c r="O193" s="224"/>
      <c r="P193" s="224"/>
      <c r="Q193" s="224"/>
      <c r="R193" s="214"/>
      <c r="T193" s="215"/>
      <c r="U193" s="212"/>
      <c r="V193" s="212"/>
      <c r="W193" s="216">
        <f>SUM(W194:W201)</f>
        <v>0</v>
      </c>
      <c r="X193" s="216">
        <f>SUM(X194:X201)</f>
        <v>0</v>
      </c>
      <c r="Y193" s="212"/>
      <c r="Z193" s="217">
        <f>SUM(Z194:Z201)</f>
        <v>0</v>
      </c>
      <c r="AA193" s="212"/>
      <c r="AB193" s="217">
        <f>SUM(AB194:AB201)</f>
        <v>0</v>
      </c>
      <c r="AC193" s="212"/>
      <c r="AD193" s="218">
        <f>SUM(AD194:AD201)</f>
        <v>0</v>
      </c>
      <c r="AR193" s="219" t="s">
        <v>90</v>
      </c>
      <c r="AT193" s="220" t="s">
        <v>81</v>
      </c>
      <c r="AU193" s="220" t="s">
        <v>90</v>
      </c>
      <c r="AY193" s="219" t="s">
        <v>164</v>
      </c>
      <c r="BK193" s="221">
        <f>SUM(BK194:BK201)</f>
        <v>0</v>
      </c>
    </row>
    <row r="194" s="1" customFormat="1" ht="25.5" customHeight="1">
      <c r="B194" s="48"/>
      <c r="C194" s="225" t="s">
        <v>264</v>
      </c>
      <c r="D194" s="225" t="s">
        <v>165</v>
      </c>
      <c r="E194" s="226" t="s">
        <v>1098</v>
      </c>
      <c r="F194" s="227" t="s">
        <v>1099</v>
      </c>
      <c r="G194" s="227"/>
      <c r="H194" s="227"/>
      <c r="I194" s="227"/>
      <c r="J194" s="228" t="s">
        <v>789</v>
      </c>
      <c r="K194" s="229">
        <v>1.9079999999999999</v>
      </c>
      <c r="L194" s="230">
        <v>0</v>
      </c>
      <c r="M194" s="230">
        <v>0</v>
      </c>
      <c r="N194" s="231"/>
      <c r="O194" s="231"/>
      <c r="P194" s="232">
        <f>ROUND(V194*K194,2)</f>
        <v>0</v>
      </c>
      <c r="Q194" s="232"/>
      <c r="R194" s="50"/>
      <c r="T194" s="233" t="s">
        <v>23</v>
      </c>
      <c r="U194" s="58" t="s">
        <v>45</v>
      </c>
      <c r="V194" s="165">
        <f>L194+M194</f>
        <v>0</v>
      </c>
      <c r="W194" s="165">
        <f>ROUND(L194*K194,2)</f>
        <v>0</v>
      </c>
      <c r="X194" s="165">
        <f>ROUND(M194*K194,2)</f>
        <v>0</v>
      </c>
      <c r="Y194" s="49"/>
      <c r="Z194" s="234">
        <f>Y194*K194</f>
        <v>0</v>
      </c>
      <c r="AA194" s="234">
        <v>0</v>
      </c>
      <c r="AB194" s="234">
        <f>AA194*K194</f>
        <v>0</v>
      </c>
      <c r="AC194" s="234">
        <v>0</v>
      </c>
      <c r="AD194" s="235">
        <f>AC194*K194</f>
        <v>0</v>
      </c>
      <c r="AR194" s="23" t="s">
        <v>169</v>
      </c>
      <c r="AT194" s="23" t="s">
        <v>165</v>
      </c>
      <c r="AU194" s="23" t="s">
        <v>112</v>
      </c>
      <c r="AY194" s="23" t="s">
        <v>164</v>
      </c>
      <c r="BE194" s="145">
        <f>IF(U194="základní",P194,0)</f>
        <v>0</v>
      </c>
      <c r="BF194" s="145">
        <f>IF(U194="snížená",P194,0)</f>
        <v>0</v>
      </c>
      <c r="BG194" s="145">
        <f>IF(U194="zákl. přenesená",P194,0)</f>
        <v>0</v>
      </c>
      <c r="BH194" s="145">
        <f>IF(U194="sníž. přenesená",P194,0)</f>
        <v>0</v>
      </c>
      <c r="BI194" s="145">
        <f>IF(U194="nulová",P194,0)</f>
        <v>0</v>
      </c>
      <c r="BJ194" s="23" t="s">
        <v>90</v>
      </c>
      <c r="BK194" s="145">
        <f>ROUND(V194*K194,2)</f>
        <v>0</v>
      </c>
      <c r="BL194" s="23" t="s">
        <v>169</v>
      </c>
      <c r="BM194" s="23" t="s">
        <v>1100</v>
      </c>
    </row>
    <row r="195" s="10" customFormat="1" ht="16.5" customHeight="1">
      <c r="B195" s="236"/>
      <c r="C195" s="237"/>
      <c r="D195" s="237"/>
      <c r="E195" s="238" t="s">
        <v>23</v>
      </c>
      <c r="F195" s="239" t="s">
        <v>1101</v>
      </c>
      <c r="G195" s="240"/>
      <c r="H195" s="240"/>
      <c r="I195" s="240"/>
      <c r="J195" s="237"/>
      <c r="K195" s="238" t="s">
        <v>23</v>
      </c>
      <c r="L195" s="237"/>
      <c r="M195" s="237"/>
      <c r="N195" s="237"/>
      <c r="O195" s="237"/>
      <c r="P195" s="237"/>
      <c r="Q195" s="237"/>
      <c r="R195" s="241"/>
      <c r="T195" s="242"/>
      <c r="U195" s="237"/>
      <c r="V195" s="237"/>
      <c r="W195" s="237"/>
      <c r="X195" s="237"/>
      <c r="Y195" s="237"/>
      <c r="Z195" s="237"/>
      <c r="AA195" s="237"/>
      <c r="AB195" s="237"/>
      <c r="AC195" s="237"/>
      <c r="AD195" s="243"/>
      <c r="AT195" s="244" t="s">
        <v>172</v>
      </c>
      <c r="AU195" s="244" t="s">
        <v>112</v>
      </c>
      <c r="AV195" s="10" t="s">
        <v>90</v>
      </c>
      <c r="AW195" s="10" t="s">
        <v>7</v>
      </c>
      <c r="AX195" s="10" t="s">
        <v>82</v>
      </c>
      <c r="AY195" s="244" t="s">
        <v>164</v>
      </c>
    </row>
    <row r="196" s="10" customFormat="1" ht="16.5" customHeight="1">
      <c r="B196" s="236"/>
      <c r="C196" s="237"/>
      <c r="D196" s="237"/>
      <c r="E196" s="238" t="s">
        <v>23</v>
      </c>
      <c r="F196" s="245" t="s">
        <v>1054</v>
      </c>
      <c r="G196" s="237"/>
      <c r="H196" s="237"/>
      <c r="I196" s="237"/>
      <c r="J196" s="237"/>
      <c r="K196" s="238" t="s">
        <v>23</v>
      </c>
      <c r="L196" s="237"/>
      <c r="M196" s="237"/>
      <c r="N196" s="237"/>
      <c r="O196" s="237"/>
      <c r="P196" s="237"/>
      <c r="Q196" s="237"/>
      <c r="R196" s="241"/>
      <c r="T196" s="242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43"/>
      <c r="AT196" s="244" t="s">
        <v>172</v>
      </c>
      <c r="AU196" s="244" t="s">
        <v>112</v>
      </c>
      <c r="AV196" s="10" t="s">
        <v>90</v>
      </c>
      <c r="AW196" s="10" t="s">
        <v>7</v>
      </c>
      <c r="AX196" s="10" t="s">
        <v>82</v>
      </c>
      <c r="AY196" s="244" t="s">
        <v>164</v>
      </c>
    </row>
    <row r="197" s="10" customFormat="1" ht="16.5" customHeight="1">
      <c r="B197" s="236"/>
      <c r="C197" s="237"/>
      <c r="D197" s="237"/>
      <c r="E197" s="238" t="s">
        <v>23</v>
      </c>
      <c r="F197" s="245" t="s">
        <v>1088</v>
      </c>
      <c r="G197" s="237"/>
      <c r="H197" s="237"/>
      <c r="I197" s="237"/>
      <c r="J197" s="237"/>
      <c r="K197" s="238" t="s">
        <v>23</v>
      </c>
      <c r="L197" s="237"/>
      <c r="M197" s="237"/>
      <c r="N197" s="237"/>
      <c r="O197" s="237"/>
      <c r="P197" s="237"/>
      <c r="Q197" s="237"/>
      <c r="R197" s="241"/>
      <c r="T197" s="242"/>
      <c r="U197" s="237"/>
      <c r="V197" s="237"/>
      <c r="W197" s="237"/>
      <c r="X197" s="237"/>
      <c r="Y197" s="237"/>
      <c r="Z197" s="237"/>
      <c r="AA197" s="237"/>
      <c r="AB197" s="237"/>
      <c r="AC197" s="237"/>
      <c r="AD197" s="243"/>
      <c r="AT197" s="244" t="s">
        <v>172</v>
      </c>
      <c r="AU197" s="244" t="s">
        <v>112</v>
      </c>
      <c r="AV197" s="10" t="s">
        <v>90</v>
      </c>
      <c r="AW197" s="10" t="s">
        <v>7</v>
      </c>
      <c r="AX197" s="10" t="s">
        <v>82</v>
      </c>
      <c r="AY197" s="244" t="s">
        <v>164</v>
      </c>
    </row>
    <row r="198" s="11" customFormat="1" ht="16.5" customHeight="1">
      <c r="B198" s="246"/>
      <c r="C198" s="247"/>
      <c r="D198" s="247"/>
      <c r="E198" s="248" t="s">
        <v>23</v>
      </c>
      <c r="F198" s="249" t="s">
        <v>1072</v>
      </c>
      <c r="G198" s="247"/>
      <c r="H198" s="247"/>
      <c r="I198" s="247"/>
      <c r="J198" s="247"/>
      <c r="K198" s="250">
        <v>0.28799999999999998</v>
      </c>
      <c r="L198" s="247"/>
      <c r="M198" s="247"/>
      <c r="N198" s="247"/>
      <c r="O198" s="247"/>
      <c r="P198" s="247"/>
      <c r="Q198" s="247"/>
      <c r="R198" s="251"/>
      <c r="T198" s="252"/>
      <c r="U198" s="247"/>
      <c r="V198" s="247"/>
      <c r="W198" s="247"/>
      <c r="X198" s="247"/>
      <c r="Y198" s="247"/>
      <c r="Z198" s="247"/>
      <c r="AA198" s="247"/>
      <c r="AB198" s="247"/>
      <c r="AC198" s="247"/>
      <c r="AD198" s="253"/>
      <c r="AT198" s="254" t="s">
        <v>172</v>
      </c>
      <c r="AU198" s="254" t="s">
        <v>112</v>
      </c>
      <c r="AV198" s="11" t="s">
        <v>112</v>
      </c>
      <c r="AW198" s="11" t="s">
        <v>7</v>
      </c>
      <c r="AX198" s="11" t="s">
        <v>82</v>
      </c>
      <c r="AY198" s="254" t="s">
        <v>164</v>
      </c>
    </row>
    <row r="199" s="10" customFormat="1" ht="16.5" customHeight="1">
      <c r="B199" s="236"/>
      <c r="C199" s="237"/>
      <c r="D199" s="237"/>
      <c r="E199" s="238" t="s">
        <v>23</v>
      </c>
      <c r="F199" s="245" t="s">
        <v>1096</v>
      </c>
      <c r="G199" s="237"/>
      <c r="H199" s="237"/>
      <c r="I199" s="237"/>
      <c r="J199" s="237"/>
      <c r="K199" s="238" t="s">
        <v>23</v>
      </c>
      <c r="L199" s="237"/>
      <c r="M199" s="237"/>
      <c r="N199" s="237"/>
      <c r="O199" s="237"/>
      <c r="P199" s="237"/>
      <c r="Q199" s="237"/>
      <c r="R199" s="241"/>
      <c r="T199" s="242"/>
      <c r="U199" s="237"/>
      <c r="V199" s="237"/>
      <c r="W199" s="237"/>
      <c r="X199" s="237"/>
      <c r="Y199" s="237"/>
      <c r="Z199" s="237"/>
      <c r="AA199" s="237"/>
      <c r="AB199" s="237"/>
      <c r="AC199" s="237"/>
      <c r="AD199" s="243"/>
      <c r="AT199" s="244" t="s">
        <v>172</v>
      </c>
      <c r="AU199" s="244" t="s">
        <v>112</v>
      </c>
      <c r="AV199" s="10" t="s">
        <v>90</v>
      </c>
      <c r="AW199" s="10" t="s">
        <v>7</v>
      </c>
      <c r="AX199" s="10" t="s">
        <v>82</v>
      </c>
      <c r="AY199" s="244" t="s">
        <v>164</v>
      </c>
    </row>
    <row r="200" s="11" customFormat="1" ht="16.5" customHeight="1">
      <c r="B200" s="246"/>
      <c r="C200" s="247"/>
      <c r="D200" s="247"/>
      <c r="E200" s="248" t="s">
        <v>23</v>
      </c>
      <c r="F200" s="249" t="s">
        <v>1073</v>
      </c>
      <c r="G200" s="247"/>
      <c r="H200" s="247"/>
      <c r="I200" s="247"/>
      <c r="J200" s="247"/>
      <c r="K200" s="250">
        <v>1.6200000000000001</v>
      </c>
      <c r="L200" s="247"/>
      <c r="M200" s="247"/>
      <c r="N200" s="247"/>
      <c r="O200" s="247"/>
      <c r="P200" s="247"/>
      <c r="Q200" s="247"/>
      <c r="R200" s="251"/>
      <c r="T200" s="252"/>
      <c r="U200" s="247"/>
      <c r="V200" s="247"/>
      <c r="W200" s="247"/>
      <c r="X200" s="247"/>
      <c r="Y200" s="247"/>
      <c r="Z200" s="247"/>
      <c r="AA200" s="247"/>
      <c r="AB200" s="247"/>
      <c r="AC200" s="247"/>
      <c r="AD200" s="253"/>
      <c r="AT200" s="254" t="s">
        <v>172</v>
      </c>
      <c r="AU200" s="254" t="s">
        <v>112</v>
      </c>
      <c r="AV200" s="11" t="s">
        <v>112</v>
      </c>
      <c r="AW200" s="11" t="s">
        <v>7</v>
      </c>
      <c r="AX200" s="11" t="s">
        <v>82</v>
      </c>
      <c r="AY200" s="254" t="s">
        <v>164</v>
      </c>
    </row>
    <row r="201" s="12" customFormat="1" ht="16.5" customHeight="1">
      <c r="B201" s="255"/>
      <c r="C201" s="256"/>
      <c r="D201" s="256"/>
      <c r="E201" s="257" t="s">
        <v>23</v>
      </c>
      <c r="F201" s="258" t="s">
        <v>176</v>
      </c>
      <c r="G201" s="256"/>
      <c r="H201" s="256"/>
      <c r="I201" s="256"/>
      <c r="J201" s="256"/>
      <c r="K201" s="259">
        <v>1.9079999999999999</v>
      </c>
      <c r="L201" s="256"/>
      <c r="M201" s="256"/>
      <c r="N201" s="256"/>
      <c r="O201" s="256"/>
      <c r="P201" s="256"/>
      <c r="Q201" s="256"/>
      <c r="R201" s="260"/>
      <c r="T201" s="261"/>
      <c r="U201" s="256"/>
      <c r="V201" s="256"/>
      <c r="W201" s="256"/>
      <c r="X201" s="256"/>
      <c r="Y201" s="256"/>
      <c r="Z201" s="256"/>
      <c r="AA201" s="256"/>
      <c r="AB201" s="256"/>
      <c r="AC201" s="256"/>
      <c r="AD201" s="262"/>
      <c r="AT201" s="263" t="s">
        <v>172</v>
      </c>
      <c r="AU201" s="263" t="s">
        <v>112</v>
      </c>
      <c r="AV201" s="12" t="s">
        <v>169</v>
      </c>
      <c r="AW201" s="12" t="s">
        <v>7</v>
      </c>
      <c r="AX201" s="12" t="s">
        <v>90</v>
      </c>
      <c r="AY201" s="263" t="s">
        <v>164</v>
      </c>
    </row>
    <row r="202" s="9" customFormat="1" ht="29.88" customHeight="1">
      <c r="B202" s="211"/>
      <c r="C202" s="212"/>
      <c r="D202" s="222" t="s">
        <v>1035</v>
      </c>
      <c r="E202" s="222"/>
      <c r="F202" s="222"/>
      <c r="G202" s="222"/>
      <c r="H202" s="222"/>
      <c r="I202" s="222"/>
      <c r="J202" s="222"/>
      <c r="K202" s="222"/>
      <c r="L202" s="222"/>
      <c r="M202" s="223">
        <f>BK202</f>
        <v>0</v>
      </c>
      <c r="N202" s="224"/>
      <c r="O202" s="224"/>
      <c r="P202" s="224"/>
      <c r="Q202" s="224"/>
      <c r="R202" s="214"/>
      <c r="T202" s="215"/>
      <c r="U202" s="212"/>
      <c r="V202" s="212"/>
      <c r="W202" s="216">
        <f>SUM(W203:W214)</f>
        <v>0</v>
      </c>
      <c r="X202" s="216">
        <f>SUM(X203:X214)</f>
        <v>0</v>
      </c>
      <c r="Y202" s="212"/>
      <c r="Z202" s="217">
        <f>SUM(Z203:Z214)</f>
        <v>0</v>
      </c>
      <c r="AA202" s="212"/>
      <c r="AB202" s="217">
        <f>SUM(AB203:AB214)</f>
        <v>0.22220000000000004</v>
      </c>
      <c r="AC202" s="212"/>
      <c r="AD202" s="218">
        <f>SUM(AD203:AD214)</f>
        <v>0</v>
      </c>
      <c r="AR202" s="219" t="s">
        <v>90</v>
      </c>
      <c r="AT202" s="220" t="s">
        <v>81</v>
      </c>
      <c r="AU202" s="220" t="s">
        <v>90</v>
      </c>
      <c r="AY202" s="219" t="s">
        <v>164</v>
      </c>
      <c r="BK202" s="221">
        <f>SUM(BK203:BK214)</f>
        <v>0</v>
      </c>
    </row>
    <row r="203" s="1" customFormat="1" ht="25.5" customHeight="1">
      <c r="B203" s="48"/>
      <c r="C203" s="225" t="s">
        <v>276</v>
      </c>
      <c r="D203" s="225" t="s">
        <v>165</v>
      </c>
      <c r="E203" s="226" t="s">
        <v>1102</v>
      </c>
      <c r="F203" s="227" t="s">
        <v>1103</v>
      </c>
      <c r="G203" s="227"/>
      <c r="H203" s="227"/>
      <c r="I203" s="227"/>
      <c r="J203" s="228" t="s">
        <v>168</v>
      </c>
      <c r="K203" s="229">
        <v>2.2000000000000002</v>
      </c>
      <c r="L203" s="230">
        <v>0</v>
      </c>
      <c r="M203" s="230">
        <v>0</v>
      </c>
      <c r="N203" s="231"/>
      <c r="O203" s="231"/>
      <c r="P203" s="232">
        <f>ROUND(V203*K203,2)</f>
        <v>0</v>
      </c>
      <c r="Q203" s="232"/>
      <c r="R203" s="50"/>
      <c r="T203" s="233" t="s">
        <v>23</v>
      </c>
      <c r="U203" s="58" t="s">
        <v>45</v>
      </c>
      <c r="V203" s="165">
        <f>L203+M203</f>
        <v>0</v>
      </c>
      <c r="W203" s="165">
        <f>ROUND(L203*K203,2)</f>
        <v>0</v>
      </c>
      <c r="X203" s="165">
        <f>ROUND(M203*K203,2)</f>
        <v>0</v>
      </c>
      <c r="Y203" s="49"/>
      <c r="Z203" s="234">
        <f>Y203*K203</f>
        <v>0</v>
      </c>
      <c r="AA203" s="234">
        <v>0</v>
      </c>
      <c r="AB203" s="234">
        <f>AA203*K203</f>
        <v>0</v>
      </c>
      <c r="AC203" s="234">
        <v>0</v>
      </c>
      <c r="AD203" s="235">
        <f>AC203*K203</f>
        <v>0</v>
      </c>
      <c r="AR203" s="23" t="s">
        <v>169</v>
      </c>
      <c r="AT203" s="23" t="s">
        <v>165</v>
      </c>
      <c r="AU203" s="23" t="s">
        <v>112</v>
      </c>
      <c r="AY203" s="23" t="s">
        <v>164</v>
      </c>
      <c r="BE203" s="145">
        <f>IF(U203="základní",P203,0)</f>
        <v>0</v>
      </c>
      <c r="BF203" s="145">
        <f>IF(U203="snížená",P203,0)</f>
        <v>0</v>
      </c>
      <c r="BG203" s="145">
        <f>IF(U203="zákl. přenesená",P203,0)</f>
        <v>0</v>
      </c>
      <c r="BH203" s="145">
        <f>IF(U203="sníž. přenesená",P203,0)</f>
        <v>0</v>
      </c>
      <c r="BI203" s="145">
        <f>IF(U203="nulová",P203,0)</f>
        <v>0</v>
      </c>
      <c r="BJ203" s="23" t="s">
        <v>90</v>
      </c>
      <c r="BK203" s="145">
        <f>ROUND(V203*K203,2)</f>
        <v>0</v>
      </c>
      <c r="BL203" s="23" t="s">
        <v>169</v>
      </c>
      <c r="BM203" s="23" t="s">
        <v>1104</v>
      </c>
    </row>
    <row r="204" s="10" customFormat="1" ht="16.5" customHeight="1">
      <c r="B204" s="236"/>
      <c r="C204" s="237"/>
      <c r="D204" s="237"/>
      <c r="E204" s="238" t="s">
        <v>23</v>
      </c>
      <c r="F204" s="239" t="s">
        <v>1039</v>
      </c>
      <c r="G204" s="240"/>
      <c r="H204" s="240"/>
      <c r="I204" s="240"/>
      <c r="J204" s="237"/>
      <c r="K204" s="238" t="s">
        <v>23</v>
      </c>
      <c r="L204" s="237"/>
      <c r="M204" s="237"/>
      <c r="N204" s="237"/>
      <c r="O204" s="237"/>
      <c r="P204" s="237"/>
      <c r="Q204" s="237"/>
      <c r="R204" s="241"/>
      <c r="T204" s="242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43"/>
      <c r="AT204" s="244" t="s">
        <v>172</v>
      </c>
      <c r="AU204" s="244" t="s">
        <v>112</v>
      </c>
      <c r="AV204" s="10" t="s">
        <v>90</v>
      </c>
      <c r="AW204" s="10" t="s">
        <v>7</v>
      </c>
      <c r="AX204" s="10" t="s">
        <v>82</v>
      </c>
      <c r="AY204" s="244" t="s">
        <v>164</v>
      </c>
    </row>
    <row r="205" s="11" customFormat="1" ht="16.5" customHeight="1">
      <c r="B205" s="246"/>
      <c r="C205" s="247"/>
      <c r="D205" s="247"/>
      <c r="E205" s="248" t="s">
        <v>23</v>
      </c>
      <c r="F205" s="249" t="s">
        <v>1040</v>
      </c>
      <c r="G205" s="247"/>
      <c r="H205" s="247"/>
      <c r="I205" s="247"/>
      <c r="J205" s="247"/>
      <c r="K205" s="250">
        <v>2.2000000000000002</v>
      </c>
      <c r="L205" s="247"/>
      <c r="M205" s="247"/>
      <c r="N205" s="247"/>
      <c r="O205" s="247"/>
      <c r="P205" s="247"/>
      <c r="Q205" s="247"/>
      <c r="R205" s="251"/>
      <c r="T205" s="252"/>
      <c r="U205" s="247"/>
      <c r="V205" s="247"/>
      <c r="W205" s="247"/>
      <c r="X205" s="247"/>
      <c r="Y205" s="247"/>
      <c r="Z205" s="247"/>
      <c r="AA205" s="247"/>
      <c r="AB205" s="247"/>
      <c r="AC205" s="247"/>
      <c r="AD205" s="253"/>
      <c r="AT205" s="254" t="s">
        <v>172</v>
      </c>
      <c r="AU205" s="254" t="s">
        <v>112</v>
      </c>
      <c r="AV205" s="11" t="s">
        <v>112</v>
      </c>
      <c r="AW205" s="11" t="s">
        <v>7</v>
      </c>
      <c r="AX205" s="11" t="s">
        <v>82</v>
      </c>
      <c r="AY205" s="254" t="s">
        <v>164</v>
      </c>
    </row>
    <row r="206" s="12" customFormat="1" ht="16.5" customHeight="1">
      <c r="B206" s="255"/>
      <c r="C206" s="256"/>
      <c r="D206" s="256"/>
      <c r="E206" s="257" t="s">
        <v>23</v>
      </c>
      <c r="F206" s="258" t="s">
        <v>176</v>
      </c>
      <c r="G206" s="256"/>
      <c r="H206" s="256"/>
      <c r="I206" s="256"/>
      <c r="J206" s="256"/>
      <c r="K206" s="259">
        <v>2.2000000000000002</v>
      </c>
      <c r="L206" s="256"/>
      <c r="M206" s="256"/>
      <c r="N206" s="256"/>
      <c r="O206" s="256"/>
      <c r="P206" s="256"/>
      <c r="Q206" s="256"/>
      <c r="R206" s="260"/>
      <c r="T206" s="261"/>
      <c r="U206" s="256"/>
      <c r="V206" s="256"/>
      <c r="W206" s="256"/>
      <c r="X206" s="256"/>
      <c r="Y206" s="256"/>
      <c r="Z206" s="256"/>
      <c r="AA206" s="256"/>
      <c r="AB206" s="256"/>
      <c r="AC206" s="256"/>
      <c r="AD206" s="262"/>
      <c r="AT206" s="263" t="s">
        <v>172</v>
      </c>
      <c r="AU206" s="263" t="s">
        <v>112</v>
      </c>
      <c r="AV206" s="12" t="s">
        <v>169</v>
      </c>
      <c r="AW206" s="12" t="s">
        <v>7</v>
      </c>
      <c r="AX206" s="12" t="s">
        <v>90</v>
      </c>
      <c r="AY206" s="263" t="s">
        <v>164</v>
      </c>
    </row>
    <row r="207" s="1" customFormat="1" ht="25.5" customHeight="1">
      <c r="B207" s="48"/>
      <c r="C207" s="225" t="s">
        <v>282</v>
      </c>
      <c r="D207" s="225" t="s">
        <v>165</v>
      </c>
      <c r="E207" s="226" t="s">
        <v>1105</v>
      </c>
      <c r="F207" s="227" t="s">
        <v>1106</v>
      </c>
      <c r="G207" s="227"/>
      <c r="H207" s="227"/>
      <c r="I207" s="227"/>
      <c r="J207" s="228" t="s">
        <v>168</v>
      </c>
      <c r="K207" s="229">
        <v>2.2000000000000002</v>
      </c>
      <c r="L207" s="230">
        <v>0</v>
      </c>
      <c r="M207" s="230">
        <v>0</v>
      </c>
      <c r="N207" s="231"/>
      <c r="O207" s="231"/>
      <c r="P207" s="232">
        <f>ROUND(V207*K207,2)</f>
        <v>0</v>
      </c>
      <c r="Q207" s="232"/>
      <c r="R207" s="50"/>
      <c r="T207" s="233" t="s">
        <v>23</v>
      </c>
      <c r="U207" s="58" t="s">
        <v>45</v>
      </c>
      <c r="V207" s="165">
        <f>L207+M207</f>
        <v>0</v>
      </c>
      <c r="W207" s="165">
        <f>ROUND(L207*K207,2)</f>
        <v>0</v>
      </c>
      <c r="X207" s="165">
        <f>ROUND(M207*K207,2)</f>
        <v>0</v>
      </c>
      <c r="Y207" s="49"/>
      <c r="Z207" s="234">
        <f>Y207*K207</f>
        <v>0</v>
      </c>
      <c r="AA207" s="234">
        <v>0</v>
      </c>
      <c r="AB207" s="234">
        <f>AA207*K207</f>
        <v>0</v>
      </c>
      <c r="AC207" s="234">
        <v>0</v>
      </c>
      <c r="AD207" s="235">
        <f>AC207*K207</f>
        <v>0</v>
      </c>
      <c r="AR207" s="23" t="s">
        <v>169</v>
      </c>
      <c r="AT207" s="23" t="s">
        <v>165</v>
      </c>
      <c r="AU207" s="23" t="s">
        <v>112</v>
      </c>
      <c r="AY207" s="23" t="s">
        <v>164</v>
      </c>
      <c r="BE207" s="145">
        <f>IF(U207="základní",P207,0)</f>
        <v>0</v>
      </c>
      <c r="BF207" s="145">
        <f>IF(U207="snížená",P207,0)</f>
        <v>0</v>
      </c>
      <c r="BG207" s="145">
        <f>IF(U207="zákl. přenesená",P207,0)</f>
        <v>0</v>
      </c>
      <c r="BH207" s="145">
        <f>IF(U207="sníž. přenesená",P207,0)</f>
        <v>0</v>
      </c>
      <c r="BI207" s="145">
        <f>IF(U207="nulová",P207,0)</f>
        <v>0</v>
      </c>
      <c r="BJ207" s="23" t="s">
        <v>90</v>
      </c>
      <c r="BK207" s="145">
        <f>ROUND(V207*K207,2)</f>
        <v>0</v>
      </c>
      <c r="BL207" s="23" t="s">
        <v>169</v>
      </c>
      <c r="BM207" s="23" t="s">
        <v>1107</v>
      </c>
    </row>
    <row r="208" s="10" customFormat="1" ht="16.5" customHeight="1">
      <c r="B208" s="236"/>
      <c r="C208" s="237"/>
      <c r="D208" s="237"/>
      <c r="E208" s="238" t="s">
        <v>23</v>
      </c>
      <c r="F208" s="239" t="s">
        <v>1039</v>
      </c>
      <c r="G208" s="240"/>
      <c r="H208" s="240"/>
      <c r="I208" s="240"/>
      <c r="J208" s="237"/>
      <c r="K208" s="238" t="s">
        <v>23</v>
      </c>
      <c r="L208" s="237"/>
      <c r="M208" s="237"/>
      <c r="N208" s="237"/>
      <c r="O208" s="237"/>
      <c r="P208" s="237"/>
      <c r="Q208" s="237"/>
      <c r="R208" s="241"/>
      <c r="T208" s="242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43"/>
      <c r="AT208" s="244" t="s">
        <v>172</v>
      </c>
      <c r="AU208" s="244" t="s">
        <v>112</v>
      </c>
      <c r="AV208" s="10" t="s">
        <v>90</v>
      </c>
      <c r="AW208" s="10" t="s">
        <v>7</v>
      </c>
      <c r="AX208" s="10" t="s">
        <v>82</v>
      </c>
      <c r="AY208" s="244" t="s">
        <v>164</v>
      </c>
    </row>
    <row r="209" s="11" customFormat="1" ht="16.5" customHeight="1">
      <c r="B209" s="246"/>
      <c r="C209" s="247"/>
      <c r="D209" s="247"/>
      <c r="E209" s="248" t="s">
        <v>23</v>
      </c>
      <c r="F209" s="249" t="s">
        <v>1040</v>
      </c>
      <c r="G209" s="247"/>
      <c r="H209" s="247"/>
      <c r="I209" s="247"/>
      <c r="J209" s="247"/>
      <c r="K209" s="250">
        <v>2.2000000000000002</v>
      </c>
      <c r="L209" s="247"/>
      <c r="M209" s="247"/>
      <c r="N209" s="247"/>
      <c r="O209" s="247"/>
      <c r="P209" s="247"/>
      <c r="Q209" s="247"/>
      <c r="R209" s="251"/>
      <c r="T209" s="252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53"/>
      <c r="AT209" s="254" t="s">
        <v>172</v>
      </c>
      <c r="AU209" s="254" t="s">
        <v>112</v>
      </c>
      <c r="AV209" s="11" t="s">
        <v>112</v>
      </c>
      <c r="AW209" s="11" t="s">
        <v>7</v>
      </c>
      <c r="AX209" s="11" t="s">
        <v>82</v>
      </c>
      <c r="AY209" s="254" t="s">
        <v>164</v>
      </c>
    </row>
    <row r="210" s="12" customFormat="1" ht="16.5" customHeight="1">
      <c r="B210" s="255"/>
      <c r="C210" s="256"/>
      <c r="D210" s="256"/>
      <c r="E210" s="257" t="s">
        <v>23</v>
      </c>
      <c r="F210" s="258" t="s">
        <v>176</v>
      </c>
      <c r="G210" s="256"/>
      <c r="H210" s="256"/>
      <c r="I210" s="256"/>
      <c r="J210" s="256"/>
      <c r="K210" s="259">
        <v>2.2000000000000002</v>
      </c>
      <c r="L210" s="256"/>
      <c r="M210" s="256"/>
      <c r="N210" s="256"/>
      <c r="O210" s="256"/>
      <c r="P210" s="256"/>
      <c r="Q210" s="256"/>
      <c r="R210" s="260"/>
      <c r="T210" s="261"/>
      <c r="U210" s="256"/>
      <c r="V210" s="256"/>
      <c r="W210" s="256"/>
      <c r="X210" s="256"/>
      <c r="Y210" s="256"/>
      <c r="Z210" s="256"/>
      <c r="AA210" s="256"/>
      <c r="AB210" s="256"/>
      <c r="AC210" s="256"/>
      <c r="AD210" s="262"/>
      <c r="AT210" s="263" t="s">
        <v>172</v>
      </c>
      <c r="AU210" s="263" t="s">
        <v>112</v>
      </c>
      <c r="AV210" s="12" t="s">
        <v>169</v>
      </c>
      <c r="AW210" s="12" t="s">
        <v>7</v>
      </c>
      <c r="AX210" s="12" t="s">
        <v>90</v>
      </c>
      <c r="AY210" s="263" t="s">
        <v>164</v>
      </c>
    </row>
    <row r="211" s="1" customFormat="1" ht="38.25" customHeight="1">
      <c r="B211" s="48"/>
      <c r="C211" s="225" t="s">
        <v>292</v>
      </c>
      <c r="D211" s="225" t="s">
        <v>165</v>
      </c>
      <c r="E211" s="226" t="s">
        <v>1108</v>
      </c>
      <c r="F211" s="227" t="s">
        <v>1109</v>
      </c>
      <c r="G211" s="227"/>
      <c r="H211" s="227"/>
      <c r="I211" s="227"/>
      <c r="J211" s="228" t="s">
        <v>168</v>
      </c>
      <c r="K211" s="229">
        <v>2.2000000000000002</v>
      </c>
      <c r="L211" s="230">
        <v>0</v>
      </c>
      <c r="M211" s="230">
        <v>0</v>
      </c>
      <c r="N211" s="231"/>
      <c r="O211" s="231"/>
      <c r="P211" s="232">
        <f>ROUND(V211*K211,2)</f>
        <v>0</v>
      </c>
      <c r="Q211" s="232"/>
      <c r="R211" s="50"/>
      <c r="T211" s="233" t="s">
        <v>23</v>
      </c>
      <c r="U211" s="58" t="s">
        <v>45</v>
      </c>
      <c r="V211" s="165">
        <f>L211+M211</f>
        <v>0</v>
      </c>
      <c r="W211" s="165">
        <f>ROUND(L211*K211,2)</f>
        <v>0</v>
      </c>
      <c r="X211" s="165">
        <f>ROUND(M211*K211,2)</f>
        <v>0</v>
      </c>
      <c r="Y211" s="49"/>
      <c r="Z211" s="234">
        <f>Y211*K211</f>
        <v>0</v>
      </c>
      <c r="AA211" s="234">
        <v>0.10100000000000001</v>
      </c>
      <c r="AB211" s="234">
        <f>AA211*K211</f>
        <v>0.22220000000000004</v>
      </c>
      <c r="AC211" s="234">
        <v>0</v>
      </c>
      <c r="AD211" s="235">
        <f>AC211*K211</f>
        <v>0</v>
      </c>
      <c r="AR211" s="23" t="s">
        <v>169</v>
      </c>
      <c r="AT211" s="23" t="s">
        <v>165</v>
      </c>
      <c r="AU211" s="23" t="s">
        <v>112</v>
      </c>
      <c r="AY211" s="23" t="s">
        <v>164</v>
      </c>
      <c r="BE211" s="145">
        <f>IF(U211="základní",P211,0)</f>
        <v>0</v>
      </c>
      <c r="BF211" s="145">
        <f>IF(U211="snížená",P211,0)</f>
        <v>0</v>
      </c>
      <c r="BG211" s="145">
        <f>IF(U211="zákl. přenesená",P211,0)</f>
        <v>0</v>
      </c>
      <c r="BH211" s="145">
        <f>IF(U211="sníž. přenesená",P211,0)</f>
        <v>0</v>
      </c>
      <c r="BI211" s="145">
        <f>IF(U211="nulová",P211,0)</f>
        <v>0</v>
      </c>
      <c r="BJ211" s="23" t="s">
        <v>90</v>
      </c>
      <c r="BK211" s="145">
        <f>ROUND(V211*K211,2)</f>
        <v>0</v>
      </c>
      <c r="BL211" s="23" t="s">
        <v>169</v>
      </c>
      <c r="BM211" s="23" t="s">
        <v>1110</v>
      </c>
    </row>
    <row r="212" s="10" customFormat="1" ht="16.5" customHeight="1">
      <c r="B212" s="236"/>
      <c r="C212" s="237"/>
      <c r="D212" s="237"/>
      <c r="E212" s="238" t="s">
        <v>23</v>
      </c>
      <c r="F212" s="239" t="s">
        <v>1111</v>
      </c>
      <c r="G212" s="240"/>
      <c r="H212" s="240"/>
      <c r="I212" s="240"/>
      <c r="J212" s="237"/>
      <c r="K212" s="238" t="s">
        <v>23</v>
      </c>
      <c r="L212" s="237"/>
      <c r="M212" s="237"/>
      <c r="N212" s="237"/>
      <c r="O212" s="237"/>
      <c r="P212" s="237"/>
      <c r="Q212" s="237"/>
      <c r="R212" s="241"/>
      <c r="T212" s="242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43"/>
      <c r="AT212" s="244" t="s">
        <v>172</v>
      </c>
      <c r="AU212" s="244" t="s">
        <v>112</v>
      </c>
      <c r="AV212" s="10" t="s">
        <v>90</v>
      </c>
      <c r="AW212" s="10" t="s">
        <v>7</v>
      </c>
      <c r="AX212" s="10" t="s">
        <v>82</v>
      </c>
      <c r="AY212" s="244" t="s">
        <v>164</v>
      </c>
    </row>
    <row r="213" s="11" customFormat="1" ht="16.5" customHeight="1">
      <c r="B213" s="246"/>
      <c r="C213" s="247"/>
      <c r="D213" s="247"/>
      <c r="E213" s="248" t="s">
        <v>23</v>
      </c>
      <c r="F213" s="249" t="s">
        <v>1112</v>
      </c>
      <c r="G213" s="247"/>
      <c r="H213" s="247"/>
      <c r="I213" s="247"/>
      <c r="J213" s="247"/>
      <c r="K213" s="250">
        <v>2.2000000000000002</v>
      </c>
      <c r="L213" s="247"/>
      <c r="M213" s="247"/>
      <c r="N213" s="247"/>
      <c r="O213" s="247"/>
      <c r="P213" s="247"/>
      <c r="Q213" s="247"/>
      <c r="R213" s="251"/>
      <c r="T213" s="252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53"/>
      <c r="AT213" s="254" t="s">
        <v>172</v>
      </c>
      <c r="AU213" s="254" t="s">
        <v>112</v>
      </c>
      <c r="AV213" s="11" t="s">
        <v>112</v>
      </c>
      <c r="AW213" s="11" t="s">
        <v>7</v>
      </c>
      <c r="AX213" s="11" t="s">
        <v>82</v>
      </c>
      <c r="AY213" s="254" t="s">
        <v>164</v>
      </c>
    </row>
    <row r="214" s="12" customFormat="1" ht="16.5" customHeight="1">
      <c r="B214" s="255"/>
      <c r="C214" s="256"/>
      <c r="D214" s="256"/>
      <c r="E214" s="257" t="s">
        <v>23</v>
      </c>
      <c r="F214" s="258" t="s">
        <v>176</v>
      </c>
      <c r="G214" s="256"/>
      <c r="H214" s="256"/>
      <c r="I214" s="256"/>
      <c r="J214" s="256"/>
      <c r="K214" s="259">
        <v>2.2000000000000002</v>
      </c>
      <c r="L214" s="256"/>
      <c r="M214" s="256"/>
      <c r="N214" s="256"/>
      <c r="O214" s="256"/>
      <c r="P214" s="256"/>
      <c r="Q214" s="256"/>
      <c r="R214" s="260"/>
      <c r="T214" s="261"/>
      <c r="U214" s="256"/>
      <c r="V214" s="256"/>
      <c r="W214" s="256"/>
      <c r="X214" s="256"/>
      <c r="Y214" s="256"/>
      <c r="Z214" s="256"/>
      <c r="AA214" s="256"/>
      <c r="AB214" s="256"/>
      <c r="AC214" s="256"/>
      <c r="AD214" s="262"/>
      <c r="AT214" s="263" t="s">
        <v>172</v>
      </c>
      <c r="AU214" s="263" t="s">
        <v>112</v>
      </c>
      <c r="AV214" s="12" t="s">
        <v>169</v>
      </c>
      <c r="AW214" s="12" t="s">
        <v>7</v>
      </c>
      <c r="AX214" s="12" t="s">
        <v>90</v>
      </c>
      <c r="AY214" s="263" t="s">
        <v>164</v>
      </c>
    </row>
    <row r="215" s="9" customFormat="1" ht="29.88" customHeight="1">
      <c r="B215" s="211"/>
      <c r="C215" s="212"/>
      <c r="D215" s="222" t="s">
        <v>785</v>
      </c>
      <c r="E215" s="222"/>
      <c r="F215" s="222"/>
      <c r="G215" s="222"/>
      <c r="H215" s="222"/>
      <c r="I215" s="222"/>
      <c r="J215" s="222"/>
      <c r="K215" s="222"/>
      <c r="L215" s="222"/>
      <c r="M215" s="223">
        <f>BK215</f>
        <v>0</v>
      </c>
      <c r="N215" s="224"/>
      <c r="O215" s="224"/>
      <c r="P215" s="224"/>
      <c r="Q215" s="224"/>
      <c r="R215" s="214"/>
      <c r="T215" s="215"/>
      <c r="U215" s="212"/>
      <c r="V215" s="212"/>
      <c r="W215" s="216">
        <f>SUM(W216:W233)</f>
        <v>0</v>
      </c>
      <c r="X215" s="216">
        <f>SUM(X216:X233)</f>
        <v>0</v>
      </c>
      <c r="Y215" s="212"/>
      <c r="Z215" s="217">
        <f>SUM(Z216:Z233)</f>
        <v>0</v>
      </c>
      <c r="AA215" s="212"/>
      <c r="AB215" s="217">
        <f>SUM(AB216:AB233)</f>
        <v>0.056270000000000008</v>
      </c>
      <c r="AC215" s="212"/>
      <c r="AD215" s="218">
        <f>SUM(AD216:AD233)</f>
        <v>0</v>
      </c>
      <c r="AR215" s="219" t="s">
        <v>90</v>
      </c>
      <c r="AT215" s="220" t="s">
        <v>81</v>
      </c>
      <c r="AU215" s="220" t="s">
        <v>90</v>
      </c>
      <c r="AY215" s="219" t="s">
        <v>164</v>
      </c>
      <c r="BK215" s="221">
        <f>SUM(BK216:BK233)</f>
        <v>0</v>
      </c>
    </row>
    <row r="216" s="1" customFormat="1" ht="38.25" customHeight="1">
      <c r="B216" s="48"/>
      <c r="C216" s="225" t="s">
        <v>11</v>
      </c>
      <c r="D216" s="225" t="s">
        <v>165</v>
      </c>
      <c r="E216" s="226" t="s">
        <v>1113</v>
      </c>
      <c r="F216" s="227" t="s">
        <v>1114</v>
      </c>
      <c r="G216" s="227"/>
      <c r="H216" s="227"/>
      <c r="I216" s="227"/>
      <c r="J216" s="228" t="s">
        <v>184</v>
      </c>
      <c r="K216" s="229">
        <v>17.5</v>
      </c>
      <c r="L216" s="230">
        <v>0</v>
      </c>
      <c r="M216" s="230">
        <v>0</v>
      </c>
      <c r="N216" s="231"/>
      <c r="O216" s="231"/>
      <c r="P216" s="232">
        <f>ROUND(V216*K216,2)</f>
        <v>0</v>
      </c>
      <c r="Q216" s="232"/>
      <c r="R216" s="50"/>
      <c r="T216" s="233" t="s">
        <v>23</v>
      </c>
      <c r="U216" s="58" t="s">
        <v>45</v>
      </c>
      <c r="V216" s="165">
        <f>L216+M216</f>
        <v>0</v>
      </c>
      <c r="W216" s="165">
        <f>ROUND(L216*K216,2)</f>
        <v>0</v>
      </c>
      <c r="X216" s="165">
        <f>ROUND(M216*K216,2)</f>
        <v>0</v>
      </c>
      <c r="Y216" s="49"/>
      <c r="Z216" s="234">
        <f>Y216*K216</f>
        <v>0</v>
      </c>
      <c r="AA216" s="234">
        <v>0</v>
      </c>
      <c r="AB216" s="234">
        <f>AA216*K216</f>
        <v>0</v>
      </c>
      <c r="AC216" s="234">
        <v>0</v>
      </c>
      <c r="AD216" s="235">
        <f>AC216*K216</f>
        <v>0</v>
      </c>
      <c r="AR216" s="23" t="s">
        <v>169</v>
      </c>
      <c r="AT216" s="23" t="s">
        <v>165</v>
      </c>
      <c r="AU216" s="23" t="s">
        <v>112</v>
      </c>
      <c r="AY216" s="23" t="s">
        <v>164</v>
      </c>
      <c r="BE216" s="145">
        <f>IF(U216="základní",P216,0)</f>
        <v>0</v>
      </c>
      <c r="BF216" s="145">
        <f>IF(U216="snížená",P216,0)</f>
        <v>0</v>
      </c>
      <c r="BG216" s="145">
        <f>IF(U216="zákl. přenesená",P216,0)</f>
        <v>0</v>
      </c>
      <c r="BH216" s="145">
        <f>IF(U216="sníž. přenesená",P216,0)</f>
        <v>0</v>
      </c>
      <c r="BI216" s="145">
        <f>IF(U216="nulová",P216,0)</f>
        <v>0</v>
      </c>
      <c r="BJ216" s="23" t="s">
        <v>90</v>
      </c>
      <c r="BK216" s="145">
        <f>ROUND(V216*K216,2)</f>
        <v>0</v>
      </c>
      <c r="BL216" s="23" t="s">
        <v>169</v>
      </c>
      <c r="BM216" s="23" t="s">
        <v>1115</v>
      </c>
    </row>
    <row r="217" s="1" customFormat="1" ht="25.5" customHeight="1">
      <c r="B217" s="48"/>
      <c r="C217" s="266" t="s">
        <v>319</v>
      </c>
      <c r="D217" s="266" t="s">
        <v>223</v>
      </c>
      <c r="E217" s="267" t="s">
        <v>1116</v>
      </c>
      <c r="F217" s="268" t="s">
        <v>1117</v>
      </c>
      <c r="G217" s="268"/>
      <c r="H217" s="268"/>
      <c r="I217" s="268"/>
      <c r="J217" s="269" t="s">
        <v>184</v>
      </c>
      <c r="K217" s="270">
        <v>17.5</v>
      </c>
      <c r="L217" s="271">
        <v>0</v>
      </c>
      <c r="M217" s="272"/>
      <c r="N217" s="272"/>
      <c r="O217" s="191"/>
      <c r="P217" s="232">
        <f>ROUND(V217*K217,2)</f>
        <v>0</v>
      </c>
      <c r="Q217" s="232"/>
      <c r="R217" s="50"/>
      <c r="T217" s="233" t="s">
        <v>23</v>
      </c>
      <c r="U217" s="58" t="s">
        <v>45</v>
      </c>
      <c r="V217" s="165">
        <f>L217+M217</f>
        <v>0</v>
      </c>
      <c r="W217" s="165">
        <f>ROUND(L217*K217,2)</f>
        <v>0</v>
      </c>
      <c r="X217" s="165">
        <f>ROUND(M217*K217,2)</f>
        <v>0</v>
      </c>
      <c r="Y217" s="49"/>
      <c r="Z217" s="234">
        <f>Y217*K217</f>
        <v>0</v>
      </c>
      <c r="AA217" s="234">
        <v>0.00027999999999999998</v>
      </c>
      <c r="AB217" s="234">
        <f>AA217*K217</f>
        <v>0.0048999999999999998</v>
      </c>
      <c r="AC217" s="234">
        <v>0</v>
      </c>
      <c r="AD217" s="235">
        <f>AC217*K217</f>
        <v>0</v>
      </c>
      <c r="AR217" s="23" t="s">
        <v>204</v>
      </c>
      <c r="AT217" s="23" t="s">
        <v>223</v>
      </c>
      <c r="AU217" s="23" t="s">
        <v>112</v>
      </c>
      <c r="AY217" s="23" t="s">
        <v>164</v>
      </c>
      <c r="BE217" s="145">
        <f>IF(U217="základní",P217,0)</f>
        <v>0</v>
      </c>
      <c r="BF217" s="145">
        <f>IF(U217="snížená",P217,0)</f>
        <v>0</v>
      </c>
      <c r="BG217" s="145">
        <f>IF(U217="zákl. přenesená",P217,0)</f>
        <v>0</v>
      </c>
      <c r="BH217" s="145">
        <f>IF(U217="sníž. přenesená",P217,0)</f>
        <v>0</v>
      </c>
      <c r="BI217" s="145">
        <f>IF(U217="nulová",P217,0)</f>
        <v>0</v>
      </c>
      <c r="BJ217" s="23" t="s">
        <v>90</v>
      </c>
      <c r="BK217" s="145">
        <f>ROUND(V217*K217,2)</f>
        <v>0</v>
      </c>
      <c r="BL217" s="23" t="s">
        <v>169</v>
      </c>
      <c r="BM217" s="23" t="s">
        <v>1118</v>
      </c>
    </row>
    <row r="218" s="1" customFormat="1" ht="38.25" customHeight="1">
      <c r="B218" s="48"/>
      <c r="C218" s="225" t="s">
        <v>326</v>
      </c>
      <c r="D218" s="225" t="s">
        <v>165</v>
      </c>
      <c r="E218" s="226" t="s">
        <v>1119</v>
      </c>
      <c r="F218" s="227" t="s">
        <v>1120</v>
      </c>
      <c r="G218" s="227"/>
      <c r="H218" s="227"/>
      <c r="I218" s="227"/>
      <c r="J218" s="228" t="s">
        <v>184</v>
      </c>
      <c r="K218" s="229">
        <v>9.5</v>
      </c>
      <c r="L218" s="230">
        <v>0</v>
      </c>
      <c r="M218" s="230">
        <v>0</v>
      </c>
      <c r="N218" s="231"/>
      <c r="O218" s="231"/>
      <c r="P218" s="232">
        <f>ROUND(V218*K218,2)</f>
        <v>0</v>
      </c>
      <c r="Q218" s="232"/>
      <c r="R218" s="50"/>
      <c r="T218" s="233" t="s">
        <v>23</v>
      </c>
      <c r="U218" s="58" t="s">
        <v>45</v>
      </c>
      <c r="V218" s="165">
        <f>L218+M218</f>
        <v>0</v>
      </c>
      <c r="W218" s="165">
        <f>ROUND(L218*K218,2)</f>
        <v>0</v>
      </c>
      <c r="X218" s="165">
        <f>ROUND(M218*K218,2)</f>
        <v>0</v>
      </c>
      <c r="Y218" s="49"/>
      <c r="Z218" s="234">
        <f>Y218*K218</f>
        <v>0</v>
      </c>
      <c r="AA218" s="234">
        <v>0</v>
      </c>
      <c r="AB218" s="234">
        <f>AA218*K218</f>
        <v>0</v>
      </c>
      <c r="AC218" s="234">
        <v>0</v>
      </c>
      <c r="AD218" s="235">
        <f>AC218*K218</f>
        <v>0</v>
      </c>
      <c r="AR218" s="23" t="s">
        <v>169</v>
      </c>
      <c r="AT218" s="23" t="s">
        <v>165</v>
      </c>
      <c r="AU218" s="23" t="s">
        <v>112</v>
      </c>
      <c r="AY218" s="23" t="s">
        <v>164</v>
      </c>
      <c r="BE218" s="145">
        <f>IF(U218="základní",P218,0)</f>
        <v>0</v>
      </c>
      <c r="BF218" s="145">
        <f>IF(U218="snížená",P218,0)</f>
        <v>0</v>
      </c>
      <c r="BG218" s="145">
        <f>IF(U218="zákl. přenesená",P218,0)</f>
        <v>0</v>
      </c>
      <c r="BH218" s="145">
        <f>IF(U218="sníž. přenesená",P218,0)</f>
        <v>0</v>
      </c>
      <c r="BI218" s="145">
        <f>IF(U218="nulová",P218,0)</f>
        <v>0</v>
      </c>
      <c r="BJ218" s="23" t="s">
        <v>90</v>
      </c>
      <c r="BK218" s="145">
        <f>ROUND(V218*K218,2)</f>
        <v>0</v>
      </c>
      <c r="BL218" s="23" t="s">
        <v>169</v>
      </c>
      <c r="BM218" s="23" t="s">
        <v>1121</v>
      </c>
    </row>
    <row r="219" s="1" customFormat="1" ht="25.5" customHeight="1">
      <c r="B219" s="48"/>
      <c r="C219" s="266" t="s">
        <v>331</v>
      </c>
      <c r="D219" s="266" t="s">
        <v>223</v>
      </c>
      <c r="E219" s="267" t="s">
        <v>1122</v>
      </c>
      <c r="F219" s="268" t="s">
        <v>1123</v>
      </c>
      <c r="G219" s="268"/>
      <c r="H219" s="268"/>
      <c r="I219" s="268"/>
      <c r="J219" s="269" t="s">
        <v>184</v>
      </c>
      <c r="K219" s="270">
        <v>9.5</v>
      </c>
      <c r="L219" s="271">
        <v>0</v>
      </c>
      <c r="M219" s="272"/>
      <c r="N219" s="272"/>
      <c r="O219" s="191"/>
      <c r="P219" s="232">
        <f>ROUND(V219*K219,2)</f>
        <v>0</v>
      </c>
      <c r="Q219" s="232"/>
      <c r="R219" s="50"/>
      <c r="T219" s="233" t="s">
        <v>23</v>
      </c>
      <c r="U219" s="58" t="s">
        <v>45</v>
      </c>
      <c r="V219" s="165">
        <f>L219+M219</f>
        <v>0</v>
      </c>
      <c r="W219" s="165">
        <f>ROUND(L219*K219,2)</f>
        <v>0</v>
      </c>
      <c r="X219" s="165">
        <f>ROUND(M219*K219,2)</f>
        <v>0</v>
      </c>
      <c r="Y219" s="49"/>
      <c r="Z219" s="234">
        <f>Y219*K219</f>
        <v>0</v>
      </c>
      <c r="AA219" s="234">
        <v>0.00106</v>
      </c>
      <c r="AB219" s="234">
        <f>AA219*K219</f>
        <v>0.010069999999999999</v>
      </c>
      <c r="AC219" s="234">
        <v>0</v>
      </c>
      <c r="AD219" s="235">
        <f>AC219*K219</f>
        <v>0</v>
      </c>
      <c r="AR219" s="23" t="s">
        <v>204</v>
      </c>
      <c r="AT219" s="23" t="s">
        <v>223</v>
      </c>
      <c r="AU219" s="23" t="s">
        <v>112</v>
      </c>
      <c r="AY219" s="23" t="s">
        <v>164</v>
      </c>
      <c r="BE219" s="145">
        <f>IF(U219="základní",P219,0)</f>
        <v>0</v>
      </c>
      <c r="BF219" s="145">
        <f>IF(U219="snížená",P219,0)</f>
        <v>0</v>
      </c>
      <c r="BG219" s="145">
        <f>IF(U219="zákl. přenesená",P219,0)</f>
        <v>0</v>
      </c>
      <c r="BH219" s="145">
        <f>IF(U219="sníž. přenesená",P219,0)</f>
        <v>0</v>
      </c>
      <c r="BI219" s="145">
        <f>IF(U219="nulová",P219,0)</f>
        <v>0</v>
      </c>
      <c r="BJ219" s="23" t="s">
        <v>90</v>
      </c>
      <c r="BK219" s="145">
        <f>ROUND(V219*K219,2)</f>
        <v>0</v>
      </c>
      <c r="BL219" s="23" t="s">
        <v>169</v>
      </c>
      <c r="BM219" s="23" t="s">
        <v>1124</v>
      </c>
    </row>
    <row r="220" s="1" customFormat="1" ht="25.5" customHeight="1">
      <c r="B220" s="48"/>
      <c r="C220" s="225" t="s">
        <v>336</v>
      </c>
      <c r="D220" s="225" t="s">
        <v>165</v>
      </c>
      <c r="E220" s="226" t="s">
        <v>1125</v>
      </c>
      <c r="F220" s="227" t="s">
        <v>1126</v>
      </c>
      <c r="G220" s="227"/>
      <c r="H220" s="227"/>
      <c r="I220" s="227"/>
      <c r="J220" s="228" t="s">
        <v>179</v>
      </c>
      <c r="K220" s="229">
        <v>1</v>
      </c>
      <c r="L220" s="230">
        <v>0</v>
      </c>
      <c r="M220" s="230">
        <v>0</v>
      </c>
      <c r="N220" s="231"/>
      <c r="O220" s="231"/>
      <c r="P220" s="232">
        <f>ROUND(V220*K220,2)</f>
        <v>0</v>
      </c>
      <c r="Q220" s="232"/>
      <c r="R220" s="50"/>
      <c r="T220" s="233" t="s">
        <v>23</v>
      </c>
      <c r="U220" s="58" t="s">
        <v>45</v>
      </c>
      <c r="V220" s="165">
        <f>L220+M220</f>
        <v>0</v>
      </c>
      <c r="W220" s="165">
        <f>ROUND(L220*K220,2)</f>
        <v>0</v>
      </c>
      <c r="X220" s="165">
        <f>ROUND(M220*K220,2)</f>
        <v>0</v>
      </c>
      <c r="Y220" s="49"/>
      <c r="Z220" s="234">
        <f>Y220*K220</f>
        <v>0</v>
      </c>
      <c r="AA220" s="234">
        <v>0</v>
      </c>
      <c r="AB220" s="234">
        <f>AA220*K220</f>
        <v>0</v>
      </c>
      <c r="AC220" s="234">
        <v>0</v>
      </c>
      <c r="AD220" s="235">
        <f>AC220*K220</f>
        <v>0</v>
      </c>
      <c r="AR220" s="23" t="s">
        <v>169</v>
      </c>
      <c r="AT220" s="23" t="s">
        <v>165</v>
      </c>
      <c r="AU220" s="23" t="s">
        <v>112</v>
      </c>
      <c r="AY220" s="23" t="s">
        <v>164</v>
      </c>
      <c r="BE220" s="145">
        <f>IF(U220="základní",P220,0)</f>
        <v>0</v>
      </c>
      <c r="BF220" s="145">
        <f>IF(U220="snížená",P220,0)</f>
        <v>0</v>
      </c>
      <c r="BG220" s="145">
        <f>IF(U220="zákl. přenesená",P220,0)</f>
        <v>0</v>
      </c>
      <c r="BH220" s="145">
        <f>IF(U220="sníž. přenesená",P220,0)</f>
        <v>0</v>
      </c>
      <c r="BI220" s="145">
        <f>IF(U220="nulová",P220,0)</f>
        <v>0</v>
      </c>
      <c r="BJ220" s="23" t="s">
        <v>90</v>
      </c>
      <c r="BK220" s="145">
        <f>ROUND(V220*K220,2)</f>
        <v>0</v>
      </c>
      <c r="BL220" s="23" t="s">
        <v>169</v>
      </c>
      <c r="BM220" s="23" t="s">
        <v>1127</v>
      </c>
    </row>
    <row r="221" s="1" customFormat="1" ht="16.5" customHeight="1">
      <c r="B221" s="48"/>
      <c r="C221" s="266" t="s">
        <v>340</v>
      </c>
      <c r="D221" s="266" t="s">
        <v>223</v>
      </c>
      <c r="E221" s="267" t="s">
        <v>1128</v>
      </c>
      <c r="F221" s="268" t="s">
        <v>1129</v>
      </c>
      <c r="G221" s="268"/>
      <c r="H221" s="268"/>
      <c r="I221" s="268"/>
      <c r="J221" s="269" t="s">
        <v>179</v>
      </c>
      <c r="K221" s="270">
        <v>1</v>
      </c>
      <c r="L221" s="271">
        <v>0</v>
      </c>
      <c r="M221" s="272"/>
      <c r="N221" s="272"/>
      <c r="O221" s="191"/>
      <c r="P221" s="232">
        <f>ROUND(V221*K221,2)</f>
        <v>0</v>
      </c>
      <c r="Q221" s="232"/>
      <c r="R221" s="50"/>
      <c r="T221" s="233" t="s">
        <v>23</v>
      </c>
      <c r="U221" s="58" t="s">
        <v>45</v>
      </c>
      <c r="V221" s="165">
        <f>L221+M221</f>
        <v>0</v>
      </c>
      <c r="W221" s="165">
        <f>ROUND(L221*K221,2)</f>
        <v>0</v>
      </c>
      <c r="X221" s="165">
        <f>ROUND(M221*K221,2)</f>
        <v>0</v>
      </c>
      <c r="Y221" s="49"/>
      <c r="Z221" s="234">
        <f>Y221*K221</f>
        <v>0</v>
      </c>
      <c r="AA221" s="234">
        <v>0.00032000000000000003</v>
      </c>
      <c r="AB221" s="234">
        <f>AA221*K221</f>
        <v>0.00032000000000000003</v>
      </c>
      <c r="AC221" s="234">
        <v>0</v>
      </c>
      <c r="AD221" s="235">
        <f>AC221*K221</f>
        <v>0</v>
      </c>
      <c r="AR221" s="23" t="s">
        <v>204</v>
      </c>
      <c r="AT221" s="23" t="s">
        <v>223</v>
      </c>
      <c r="AU221" s="23" t="s">
        <v>112</v>
      </c>
      <c r="AY221" s="23" t="s">
        <v>164</v>
      </c>
      <c r="BE221" s="145">
        <f>IF(U221="základní",P221,0)</f>
        <v>0</v>
      </c>
      <c r="BF221" s="145">
        <f>IF(U221="snížená",P221,0)</f>
        <v>0</v>
      </c>
      <c r="BG221" s="145">
        <f>IF(U221="zákl. přenesená",P221,0)</f>
        <v>0</v>
      </c>
      <c r="BH221" s="145">
        <f>IF(U221="sníž. přenesená",P221,0)</f>
        <v>0</v>
      </c>
      <c r="BI221" s="145">
        <f>IF(U221="nulová",P221,0)</f>
        <v>0</v>
      </c>
      <c r="BJ221" s="23" t="s">
        <v>90</v>
      </c>
      <c r="BK221" s="145">
        <f>ROUND(V221*K221,2)</f>
        <v>0</v>
      </c>
      <c r="BL221" s="23" t="s">
        <v>169</v>
      </c>
      <c r="BM221" s="23" t="s">
        <v>1130</v>
      </c>
    </row>
    <row r="222" s="1" customFormat="1" ht="25.5" customHeight="1">
      <c r="B222" s="48"/>
      <c r="C222" s="225" t="s">
        <v>344</v>
      </c>
      <c r="D222" s="225" t="s">
        <v>165</v>
      </c>
      <c r="E222" s="226" t="s">
        <v>1131</v>
      </c>
      <c r="F222" s="227" t="s">
        <v>1132</v>
      </c>
      <c r="G222" s="227"/>
      <c r="H222" s="227"/>
      <c r="I222" s="227"/>
      <c r="J222" s="228" t="s">
        <v>179</v>
      </c>
      <c r="K222" s="229">
        <v>1</v>
      </c>
      <c r="L222" s="230">
        <v>0</v>
      </c>
      <c r="M222" s="230">
        <v>0</v>
      </c>
      <c r="N222" s="231"/>
      <c r="O222" s="231"/>
      <c r="P222" s="232">
        <f>ROUND(V222*K222,2)</f>
        <v>0</v>
      </c>
      <c r="Q222" s="232"/>
      <c r="R222" s="50"/>
      <c r="T222" s="233" t="s">
        <v>23</v>
      </c>
      <c r="U222" s="58" t="s">
        <v>45</v>
      </c>
      <c r="V222" s="165">
        <f>L222+M222</f>
        <v>0</v>
      </c>
      <c r="W222" s="165">
        <f>ROUND(L222*K222,2)</f>
        <v>0</v>
      </c>
      <c r="X222" s="165">
        <f>ROUND(M222*K222,2)</f>
        <v>0</v>
      </c>
      <c r="Y222" s="49"/>
      <c r="Z222" s="234">
        <f>Y222*K222</f>
        <v>0</v>
      </c>
      <c r="AA222" s="234">
        <v>0.0016299999999999999</v>
      </c>
      <c r="AB222" s="234">
        <f>AA222*K222</f>
        <v>0.0016299999999999999</v>
      </c>
      <c r="AC222" s="234">
        <v>0</v>
      </c>
      <c r="AD222" s="235">
        <f>AC222*K222</f>
        <v>0</v>
      </c>
      <c r="AR222" s="23" t="s">
        <v>169</v>
      </c>
      <c r="AT222" s="23" t="s">
        <v>165</v>
      </c>
      <c r="AU222" s="23" t="s">
        <v>112</v>
      </c>
      <c r="AY222" s="23" t="s">
        <v>164</v>
      </c>
      <c r="BE222" s="145">
        <f>IF(U222="základní",P222,0)</f>
        <v>0</v>
      </c>
      <c r="BF222" s="145">
        <f>IF(U222="snížená",P222,0)</f>
        <v>0</v>
      </c>
      <c r="BG222" s="145">
        <f>IF(U222="zákl. přenesená",P222,0)</f>
        <v>0</v>
      </c>
      <c r="BH222" s="145">
        <f>IF(U222="sníž. přenesená",P222,0)</f>
        <v>0</v>
      </c>
      <c r="BI222" s="145">
        <f>IF(U222="nulová",P222,0)</f>
        <v>0</v>
      </c>
      <c r="BJ222" s="23" t="s">
        <v>90</v>
      </c>
      <c r="BK222" s="145">
        <f>ROUND(V222*K222,2)</f>
        <v>0</v>
      </c>
      <c r="BL222" s="23" t="s">
        <v>169</v>
      </c>
      <c r="BM222" s="23" t="s">
        <v>1133</v>
      </c>
    </row>
    <row r="223" s="1" customFormat="1" ht="25.5" customHeight="1">
      <c r="B223" s="48"/>
      <c r="C223" s="225" t="s">
        <v>350</v>
      </c>
      <c r="D223" s="225" t="s">
        <v>165</v>
      </c>
      <c r="E223" s="226" t="s">
        <v>1134</v>
      </c>
      <c r="F223" s="227" t="s">
        <v>1135</v>
      </c>
      <c r="G223" s="227"/>
      <c r="H223" s="227"/>
      <c r="I223" s="227"/>
      <c r="J223" s="228" t="s">
        <v>179</v>
      </c>
      <c r="K223" s="229">
        <v>1</v>
      </c>
      <c r="L223" s="230">
        <v>0</v>
      </c>
      <c r="M223" s="230">
        <v>0</v>
      </c>
      <c r="N223" s="231"/>
      <c r="O223" s="231"/>
      <c r="P223" s="232">
        <f>ROUND(V223*K223,2)</f>
        <v>0</v>
      </c>
      <c r="Q223" s="232"/>
      <c r="R223" s="50"/>
      <c r="T223" s="233" t="s">
        <v>23</v>
      </c>
      <c r="U223" s="58" t="s">
        <v>45</v>
      </c>
      <c r="V223" s="165">
        <f>L223+M223</f>
        <v>0</v>
      </c>
      <c r="W223" s="165">
        <f>ROUND(L223*K223,2)</f>
        <v>0</v>
      </c>
      <c r="X223" s="165">
        <f>ROUND(M223*K223,2)</f>
        <v>0</v>
      </c>
      <c r="Y223" s="49"/>
      <c r="Z223" s="234">
        <f>Y223*K223</f>
        <v>0</v>
      </c>
      <c r="AA223" s="234">
        <v>0</v>
      </c>
      <c r="AB223" s="234">
        <f>AA223*K223</f>
        <v>0</v>
      </c>
      <c r="AC223" s="234">
        <v>0</v>
      </c>
      <c r="AD223" s="235">
        <f>AC223*K223</f>
        <v>0</v>
      </c>
      <c r="AR223" s="23" t="s">
        <v>169</v>
      </c>
      <c r="AT223" s="23" t="s">
        <v>165</v>
      </c>
      <c r="AU223" s="23" t="s">
        <v>112</v>
      </c>
      <c r="AY223" s="23" t="s">
        <v>164</v>
      </c>
      <c r="BE223" s="145">
        <f>IF(U223="základní",P223,0)</f>
        <v>0</v>
      </c>
      <c r="BF223" s="145">
        <f>IF(U223="snížená",P223,0)</f>
        <v>0</v>
      </c>
      <c r="BG223" s="145">
        <f>IF(U223="zákl. přenesená",P223,0)</f>
        <v>0</v>
      </c>
      <c r="BH223" s="145">
        <f>IF(U223="sníž. přenesená",P223,0)</f>
        <v>0</v>
      </c>
      <c r="BI223" s="145">
        <f>IF(U223="nulová",P223,0)</f>
        <v>0</v>
      </c>
      <c r="BJ223" s="23" t="s">
        <v>90</v>
      </c>
      <c r="BK223" s="145">
        <f>ROUND(V223*K223,2)</f>
        <v>0</v>
      </c>
      <c r="BL223" s="23" t="s">
        <v>169</v>
      </c>
      <c r="BM223" s="23" t="s">
        <v>1136</v>
      </c>
    </row>
    <row r="224" s="1" customFormat="1" ht="25.5" customHeight="1">
      <c r="B224" s="48"/>
      <c r="C224" s="266" t="s">
        <v>354</v>
      </c>
      <c r="D224" s="266" t="s">
        <v>223</v>
      </c>
      <c r="E224" s="267" t="s">
        <v>1137</v>
      </c>
      <c r="F224" s="268" t="s">
        <v>1138</v>
      </c>
      <c r="G224" s="268"/>
      <c r="H224" s="268"/>
      <c r="I224" s="268"/>
      <c r="J224" s="269" t="s">
        <v>179</v>
      </c>
      <c r="K224" s="270">
        <v>1</v>
      </c>
      <c r="L224" s="271">
        <v>0</v>
      </c>
      <c r="M224" s="272"/>
      <c r="N224" s="272"/>
      <c r="O224" s="191"/>
      <c r="P224" s="232">
        <f>ROUND(V224*K224,2)</f>
        <v>0</v>
      </c>
      <c r="Q224" s="232"/>
      <c r="R224" s="50"/>
      <c r="T224" s="233" t="s">
        <v>23</v>
      </c>
      <c r="U224" s="58" t="s">
        <v>45</v>
      </c>
      <c r="V224" s="165">
        <f>L224+M224</f>
        <v>0</v>
      </c>
      <c r="W224" s="165">
        <f>ROUND(L224*K224,2)</f>
        <v>0</v>
      </c>
      <c r="X224" s="165">
        <f>ROUND(M224*K224,2)</f>
        <v>0</v>
      </c>
      <c r="Y224" s="49"/>
      <c r="Z224" s="234">
        <f>Y224*K224</f>
        <v>0</v>
      </c>
      <c r="AA224" s="234">
        <v>0.0030000000000000001</v>
      </c>
      <c r="AB224" s="234">
        <f>AA224*K224</f>
        <v>0.0030000000000000001</v>
      </c>
      <c r="AC224" s="234">
        <v>0</v>
      </c>
      <c r="AD224" s="235">
        <f>AC224*K224</f>
        <v>0</v>
      </c>
      <c r="AR224" s="23" t="s">
        <v>204</v>
      </c>
      <c r="AT224" s="23" t="s">
        <v>223</v>
      </c>
      <c r="AU224" s="23" t="s">
        <v>112</v>
      </c>
      <c r="AY224" s="23" t="s">
        <v>164</v>
      </c>
      <c r="BE224" s="145">
        <f>IF(U224="základní",P224,0)</f>
        <v>0</v>
      </c>
      <c r="BF224" s="145">
        <f>IF(U224="snížená",P224,0)</f>
        <v>0</v>
      </c>
      <c r="BG224" s="145">
        <f>IF(U224="zákl. přenesená",P224,0)</f>
        <v>0</v>
      </c>
      <c r="BH224" s="145">
        <f>IF(U224="sníž. přenesená",P224,0)</f>
        <v>0</v>
      </c>
      <c r="BI224" s="145">
        <f>IF(U224="nulová",P224,0)</f>
        <v>0</v>
      </c>
      <c r="BJ224" s="23" t="s">
        <v>90</v>
      </c>
      <c r="BK224" s="145">
        <f>ROUND(V224*K224,2)</f>
        <v>0</v>
      </c>
      <c r="BL224" s="23" t="s">
        <v>169</v>
      </c>
      <c r="BM224" s="23" t="s">
        <v>1139</v>
      </c>
    </row>
    <row r="225" s="1" customFormat="1" ht="25.5" customHeight="1">
      <c r="B225" s="48"/>
      <c r="C225" s="225" t="s">
        <v>358</v>
      </c>
      <c r="D225" s="225" t="s">
        <v>165</v>
      </c>
      <c r="E225" s="226" t="s">
        <v>1140</v>
      </c>
      <c r="F225" s="227" t="s">
        <v>1141</v>
      </c>
      <c r="G225" s="227"/>
      <c r="H225" s="227"/>
      <c r="I225" s="227"/>
      <c r="J225" s="228" t="s">
        <v>179</v>
      </c>
      <c r="K225" s="229">
        <v>1</v>
      </c>
      <c r="L225" s="230">
        <v>0</v>
      </c>
      <c r="M225" s="230">
        <v>0</v>
      </c>
      <c r="N225" s="231"/>
      <c r="O225" s="231"/>
      <c r="P225" s="232">
        <f>ROUND(V225*K225,2)</f>
        <v>0</v>
      </c>
      <c r="Q225" s="232"/>
      <c r="R225" s="50"/>
      <c r="T225" s="233" t="s">
        <v>23</v>
      </c>
      <c r="U225" s="58" t="s">
        <v>45</v>
      </c>
      <c r="V225" s="165">
        <f>L225+M225</f>
        <v>0</v>
      </c>
      <c r="W225" s="165">
        <f>ROUND(L225*K225,2)</f>
        <v>0</v>
      </c>
      <c r="X225" s="165">
        <f>ROUND(M225*K225,2)</f>
        <v>0</v>
      </c>
      <c r="Y225" s="49"/>
      <c r="Z225" s="234">
        <f>Y225*K225</f>
        <v>0</v>
      </c>
      <c r="AA225" s="234">
        <v>0.00072000000000000005</v>
      </c>
      <c r="AB225" s="234">
        <f>AA225*K225</f>
        <v>0.00072000000000000005</v>
      </c>
      <c r="AC225" s="234">
        <v>0</v>
      </c>
      <c r="AD225" s="235">
        <f>AC225*K225</f>
        <v>0</v>
      </c>
      <c r="AR225" s="23" t="s">
        <v>169</v>
      </c>
      <c r="AT225" s="23" t="s">
        <v>165</v>
      </c>
      <c r="AU225" s="23" t="s">
        <v>112</v>
      </c>
      <c r="AY225" s="23" t="s">
        <v>164</v>
      </c>
      <c r="BE225" s="145">
        <f>IF(U225="základní",P225,0)</f>
        <v>0</v>
      </c>
      <c r="BF225" s="145">
        <f>IF(U225="snížená",P225,0)</f>
        <v>0</v>
      </c>
      <c r="BG225" s="145">
        <f>IF(U225="zákl. přenesená",P225,0)</f>
        <v>0</v>
      </c>
      <c r="BH225" s="145">
        <f>IF(U225="sníž. přenesená",P225,0)</f>
        <v>0</v>
      </c>
      <c r="BI225" s="145">
        <f>IF(U225="nulová",P225,0)</f>
        <v>0</v>
      </c>
      <c r="BJ225" s="23" t="s">
        <v>90</v>
      </c>
      <c r="BK225" s="145">
        <f>ROUND(V225*K225,2)</f>
        <v>0</v>
      </c>
      <c r="BL225" s="23" t="s">
        <v>169</v>
      </c>
      <c r="BM225" s="23" t="s">
        <v>1142</v>
      </c>
    </row>
    <row r="226" s="1" customFormat="1" ht="16.5" customHeight="1">
      <c r="B226" s="48"/>
      <c r="C226" s="266" t="s">
        <v>362</v>
      </c>
      <c r="D226" s="266" t="s">
        <v>223</v>
      </c>
      <c r="E226" s="267" t="s">
        <v>1143</v>
      </c>
      <c r="F226" s="268" t="s">
        <v>1144</v>
      </c>
      <c r="G226" s="268"/>
      <c r="H226" s="268"/>
      <c r="I226" s="268"/>
      <c r="J226" s="269" t="s">
        <v>388</v>
      </c>
      <c r="K226" s="270">
        <v>1</v>
      </c>
      <c r="L226" s="271">
        <v>0</v>
      </c>
      <c r="M226" s="272"/>
      <c r="N226" s="272"/>
      <c r="O226" s="191"/>
      <c r="P226" s="232">
        <f>ROUND(V226*K226,2)</f>
        <v>0</v>
      </c>
      <c r="Q226" s="232"/>
      <c r="R226" s="50"/>
      <c r="T226" s="233" t="s">
        <v>23</v>
      </c>
      <c r="U226" s="58" t="s">
        <v>45</v>
      </c>
      <c r="V226" s="165">
        <f>L226+M226</f>
        <v>0</v>
      </c>
      <c r="W226" s="165">
        <f>ROUND(L226*K226,2)</f>
        <v>0</v>
      </c>
      <c r="X226" s="165">
        <f>ROUND(M226*K226,2)</f>
        <v>0</v>
      </c>
      <c r="Y226" s="49"/>
      <c r="Z226" s="234">
        <f>Y226*K226</f>
        <v>0</v>
      </c>
      <c r="AA226" s="234">
        <v>0.01</v>
      </c>
      <c r="AB226" s="234">
        <f>AA226*K226</f>
        <v>0.01</v>
      </c>
      <c r="AC226" s="234">
        <v>0</v>
      </c>
      <c r="AD226" s="235">
        <f>AC226*K226</f>
        <v>0</v>
      </c>
      <c r="AR226" s="23" t="s">
        <v>204</v>
      </c>
      <c r="AT226" s="23" t="s">
        <v>223</v>
      </c>
      <c r="AU226" s="23" t="s">
        <v>112</v>
      </c>
      <c r="AY226" s="23" t="s">
        <v>164</v>
      </c>
      <c r="BE226" s="145">
        <f>IF(U226="základní",P226,0)</f>
        <v>0</v>
      </c>
      <c r="BF226" s="145">
        <f>IF(U226="snížená",P226,0)</f>
        <v>0</v>
      </c>
      <c r="BG226" s="145">
        <f>IF(U226="zákl. přenesená",P226,0)</f>
        <v>0</v>
      </c>
      <c r="BH226" s="145">
        <f>IF(U226="sníž. přenesená",P226,0)</f>
        <v>0</v>
      </c>
      <c r="BI226" s="145">
        <f>IF(U226="nulová",P226,0)</f>
        <v>0</v>
      </c>
      <c r="BJ226" s="23" t="s">
        <v>90</v>
      </c>
      <c r="BK226" s="145">
        <f>ROUND(V226*K226,2)</f>
        <v>0</v>
      </c>
      <c r="BL226" s="23" t="s">
        <v>169</v>
      </c>
      <c r="BM226" s="23" t="s">
        <v>1145</v>
      </c>
    </row>
    <row r="227" s="1" customFormat="1" ht="25.5" customHeight="1">
      <c r="B227" s="48"/>
      <c r="C227" s="266" t="s">
        <v>226</v>
      </c>
      <c r="D227" s="266" t="s">
        <v>223</v>
      </c>
      <c r="E227" s="267" t="s">
        <v>1146</v>
      </c>
      <c r="F227" s="268" t="s">
        <v>1147</v>
      </c>
      <c r="G227" s="268"/>
      <c r="H227" s="268"/>
      <c r="I227" s="268"/>
      <c r="J227" s="269" t="s">
        <v>179</v>
      </c>
      <c r="K227" s="270">
        <v>1</v>
      </c>
      <c r="L227" s="271">
        <v>0</v>
      </c>
      <c r="M227" s="272"/>
      <c r="N227" s="272"/>
      <c r="O227" s="191"/>
      <c r="P227" s="232">
        <f>ROUND(V227*K227,2)</f>
        <v>0</v>
      </c>
      <c r="Q227" s="232"/>
      <c r="R227" s="50"/>
      <c r="T227" s="233" t="s">
        <v>23</v>
      </c>
      <c r="U227" s="58" t="s">
        <v>45</v>
      </c>
      <c r="V227" s="165">
        <f>L227+M227</f>
        <v>0</v>
      </c>
      <c r="W227" s="165">
        <f>ROUND(L227*K227,2)</f>
        <v>0</v>
      </c>
      <c r="X227" s="165">
        <f>ROUND(M227*K227,2)</f>
        <v>0</v>
      </c>
      <c r="Y227" s="49"/>
      <c r="Z227" s="234">
        <f>Y227*K227</f>
        <v>0</v>
      </c>
      <c r="AA227" s="234">
        <v>0.0015399999999999999</v>
      </c>
      <c r="AB227" s="234">
        <f>AA227*K227</f>
        <v>0.0015399999999999999</v>
      </c>
      <c r="AC227" s="234">
        <v>0</v>
      </c>
      <c r="AD227" s="235">
        <f>AC227*K227</f>
        <v>0</v>
      </c>
      <c r="AR227" s="23" t="s">
        <v>204</v>
      </c>
      <c r="AT227" s="23" t="s">
        <v>223</v>
      </c>
      <c r="AU227" s="23" t="s">
        <v>112</v>
      </c>
      <c r="AY227" s="23" t="s">
        <v>164</v>
      </c>
      <c r="BE227" s="145">
        <f>IF(U227="základní",P227,0)</f>
        <v>0</v>
      </c>
      <c r="BF227" s="145">
        <f>IF(U227="snížená",P227,0)</f>
        <v>0</v>
      </c>
      <c r="BG227" s="145">
        <f>IF(U227="zákl. přenesená",P227,0)</f>
        <v>0</v>
      </c>
      <c r="BH227" s="145">
        <f>IF(U227="sníž. přenesená",P227,0)</f>
        <v>0</v>
      </c>
      <c r="BI227" s="145">
        <f>IF(U227="nulová",P227,0)</f>
        <v>0</v>
      </c>
      <c r="BJ227" s="23" t="s">
        <v>90</v>
      </c>
      <c r="BK227" s="145">
        <f>ROUND(V227*K227,2)</f>
        <v>0</v>
      </c>
      <c r="BL227" s="23" t="s">
        <v>169</v>
      </c>
      <c r="BM227" s="23" t="s">
        <v>1148</v>
      </c>
    </row>
    <row r="228" s="1" customFormat="1" ht="25.5" customHeight="1">
      <c r="B228" s="48"/>
      <c r="C228" s="266" t="s">
        <v>373</v>
      </c>
      <c r="D228" s="266" t="s">
        <v>223</v>
      </c>
      <c r="E228" s="267" t="s">
        <v>1149</v>
      </c>
      <c r="F228" s="268" t="s">
        <v>1150</v>
      </c>
      <c r="G228" s="268"/>
      <c r="H228" s="268"/>
      <c r="I228" s="268"/>
      <c r="J228" s="269" t="s">
        <v>179</v>
      </c>
      <c r="K228" s="270">
        <v>1</v>
      </c>
      <c r="L228" s="271">
        <v>0</v>
      </c>
      <c r="M228" s="272"/>
      <c r="N228" s="272"/>
      <c r="O228" s="191"/>
      <c r="P228" s="232">
        <f>ROUND(V228*K228,2)</f>
        <v>0</v>
      </c>
      <c r="Q228" s="232"/>
      <c r="R228" s="50"/>
      <c r="T228" s="233" t="s">
        <v>23</v>
      </c>
      <c r="U228" s="58" t="s">
        <v>45</v>
      </c>
      <c r="V228" s="165">
        <f>L228+M228</f>
        <v>0</v>
      </c>
      <c r="W228" s="165">
        <f>ROUND(L228*K228,2)</f>
        <v>0</v>
      </c>
      <c r="X228" s="165">
        <f>ROUND(M228*K228,2)</f>
        <v>0</v>
      </c>
      <c r="Y228" s="49"/>
      <c r="Z228" s="234">
        <f>Y228*K228</f>
        <v>0</v>
      </c>
      <c r="AA228" s="234">
        <v>0.013299999999999999</v>
      </c>
      <c r="AB228" s="234">
        <f>AA228*K228</f>
        <v>0.013299999999999999</v>
      </c>
      <c r="AC228" s="234">
        <v>0</v>
      </c>
      <c r="AD228" s="235">
        <f>AC228*K228</f>
        <v>0</v>
      </c>
      <c r="AR228" s="23" t="s">
        <v>204</v>
      </c>
      <c r="AT228" s="23" t="s">
        <v>223</v>
      </c>
      <c r="AU228" s="23" t="s">
        <v>112</v>
      </c>
      <c r="AY228" s="23" t="s">
        <v>164</v>
      </c>
      <c r="BE228" s="145">
        <f>IF(U228="základní",P228,0)</f>
        <v>0</v>
      </c>
      <c r="BF228" s="145">
        <f>IF(U228="snížená",P228,0)</f>
        <v>0</v>
      </c>
      <c r="BG228" s="145">
        <f>IF(U228="zákl. přenesená",P228,0)</f>
        <v>0</v>
      </c>
      <c r="BH228" s="145">
        <f>IF(U228="sníž. přenesená",P228,0)</f>
        <v>0</v>
      </c>
      <c r="BI228" s="145">
        <f>IF(U228="nulová",P228,0)</f>
        <v>0</v>
      </c>
      <c r="BJ228" s="23" t="s">
        <v>90</v>
      </c>
      <c r="BK228" s="145">
        <f>ROUND(V228*K228,2)</f>
        <v>0</v>
      </c>
      <c r="BL228" s="23" t="s">
        <v>169</v>
      </c>
      <c r="BM228" s="23" t="s">
        <v>1151</v>
      </c>
    </row>
    <row r="229" s="1" customFormat="1" ht="25.5" customHeight="1">
      <c r="B229" s="48"/>
      <c r="C229" s="266" t="s">
        <v>377</v>
      </c>
      <c r="D229" s="266" t="s">
        <v>223</v>
      </c>
      <c r="E229" s="267" t="s">
        <v>1152</v>
      </c>
      <c r="F229" s="268" t="s">
        <v>1153</v>
      </c>
      <c r="G229" s="268"/>
      <c r="H229" s="268"/>
      <c r="I229" s="268"/>
      <c r="J229" s="269" t="s">
        <v>179</v>
      </c>
      <c r="K229" s="270">
        <v>1</v>
      </c>
      <c r="L229" s="271">
        <v>0</v>
      </c>
      <c r="M229" s="272"/>
      <c r="N229" s="272"/>
      <c r="O229" s="191"/>
      <c r="P229" s="232">
        <f>ROUND(V229*K229,2)</f>
        <v>0</v>
      </c>
      <c r="Q229" s="232"/>
      <c r="R229" s="50"/>
      <c r="T229" s="233" t="s">
        <v>23</v>
      </c>
      <c r="U229" s="58" t="s">
        <v>45</v>
      </c>
      <c r="V229" s="165">
        <f>L229+M229</f>
        <v>0</v>
      </c>
      <c r="W229" s="165">
        <f>ROUND(L229*K229,2)</f>
        <v>0</v>
      </c>
      <c r="X229" s="165">
        <f>ROUND(M229*K229,2)</f>
        <v>0</v>
      </c>
      <c r="Y229" s="49"/>
      <c r="Z229" s="234">
        <f>Y229*K229</f>
        <v>0</v>
      </c>
      <c r="AA229" s="234">
        <v>0.0035000000000000001</v>
      </c>
      <c r="AB229" s="234">
        <f>AA229*K229</f>
        <v>0.0035000000000000001</v>
      </c>
      <c r="AC229" s="234">
        <v>0</v>
      </c>
      <c r="AD229" s="235">
        <f>AC229*K229</f>
        <v>0</v>
      </c>
      <c r="AR229" s="23" t="s">
        <v>204</v>
      </c>
      <c r="AT229" s="23" t="s">
        <v>223</v>
      </c>
      <c r="AU229" s="23" t="s">
        <v>112</v>
      </c>
      <c r="AY229" s="23" t="s">
        <v>164</v>
      </c>
      <c r="BE229" s="145">
        <f>IF(U229="základní",P229,0)</f>
        <v>0</v>
      </c>
      <c r="BF229" s="145">
        <f>IF(U229="snížená",P229,0)</f>
        <v>0</v>
      </c>
      <c r="BG229" s="145">
        <f>IF(U229="zákl. přenesená",P229,0)</f>
        <v>0</v>
      </c>
      <c r="BH229" s="145">
        <f>IF(U229="sníž. přenesená",P229,0)</f>
        <v>0</v>
      </c>
      <c r="BI229" s="145">
        <f>IF(U229="nulová",P229,0)</f>
        <v>0</v>
      </c>
      <c r="BJ229" s="23" t="s">
        <v>90</v>
      </c>
      <c r="BK229" s="145">
        <f>ROUND(V229*K229,2)</f>
        <v>0</v>
      </c>
      <c r="BL229" s="23" t="s">
        <v>169</v>
      </c>
      <c r="BM229" s="23" t="s">
        <v>1154</v>
      </c>
    </row>
    <row r="230" s="1" customFormat="1" ht="25.5" customHeight="1">
      <c r="B230" s="48"/>
      <c r="C230" s="225" t="s">
        <v>381</v>
      </c>
      <c r="D230" s="225" t="s">
        <v>165</v>
      </c>
      <c r="E230" s="226" t="s">
        <v>1155</v>
      </c>
      <c r="F230" s="227" t="s">
        <v>1156</v>
      </c>
      <c r="G230" s="227"/>
      <c r="H230" s="227"/>
      <c r="I230" s="227"/>
      <c r="J230" s="228" t="s">
        <v>184</v>
      </c>
      <c r="K230" s="229">
        <v>27</v>
      </c>
      <c r="L230" s="230">
        <v>0</v>
      </c>
      <c r="M230" s="230">
        <v>0</v>
      </c>
      <c r="N230" s="231"/>
      <c r="O230" s="231"/>
      <c r="P230" s="232">
        <f>ROUND(V230*K230,2)</f>
        <v>0</v>
      </c>
      <c r="Q230" s="232"/>
      <c r="R230" s="50"/>
      <c r="T230" s="233" t="s">
        <v>23</v>
      </c>
      <c r="U230" s="58" t="s">
        <v>45</v>
      </c>
      <c r="V230" s="165">
        <f>L230+M230</f>
        <v>0</v>
      </c>
      <c r="W230" s="165">
        <f>ROUND(L230*K230,2)</f>
        <v>0</v>
      </c>
      <c r="X230" s="165">
        <f>ROUND(M230*K230,2)</f>
        <v>0</v>
      </c>
      <c r="Y230" s="49"/>
      <c r="Z230" s="234">
        <f>Y230*K230</f>
        <v>0</v>
      </c>
      <c r="AA230" s="234">
        <v>0</v>
      </c>
      <c r="AB230" s="234">
        <f>AA230*K230</f>
        <v>0</v>
      </c>
      <c r="AC230" s="234">
        <v>0</v>
      </c>
      <c r="AD230" s="235">
        <f>AC230*K230</f>
        <v>0</v>
      </c>
      <c r="AR230" s="23" t="s">
        <v>169</v>
      </c>
      <c r="AT230" s="23" t="s">
        <v>165</v>
      </c>
      <c r="AU230" s="23" t="s">
        <v>112</v>
      </c>
      <c r="AY230" s="23" t="s">
        <v>164</v>
      </c>
      <c r="BE230" s="145">
        <f>IF(U230="základní",P230,0)</f>
        <v>0</v>
      </c>
      <c r="BF230" s="145">
        <f>IF(U230="snížená",P230,0)</f>
        <v>0</v>
      </c>
      <c r="BG230" s="145">
        <f>IF(U230="zákl. přenesená",P230,0)</f>
        <v>0</v>
      </c>
      <c r="BH230" s="145">
        <f>IF(U230="sníž. přenesená",P230,0)</f>
        <v>0</v>
      </c>
      <c r="BI230" s="145">
        <f>IF(U230="nulová",P230,0)</f>
        <v>0</v>
      </c>
      <c r="BJ230" s="23" t="s">
        <v>90</v>
      </c>
      <c r="BK230" s="145">
        <f>ROUND(V230*K230,2)</f>
        <v>0</v>
      </c>
      <c r="BL230" s="23" t="s">
        <v>169</v>
      </c>
      <c r="BM230" s="23" t="s">
        <v>1157</v>
      </c>
    </row>
    <row r="231" s="1" customFormat="1" ht="16.5" customHeight="1">
      <c r="B231" s="48"/>
      <c r="C231" s="225" t="s">
        <v>385</v>
      </c>
      <c r="D231" s="225" t="s">
        <v>165</v>
      </c>
      <c r="E231" s="226" t="s">
        <v>1158</v>
      </c>
      <c r="F231" s="227" t="s">
        <v>1159</v>
      </c>
      <c r="G231" s="227"/>
      <c r="H231" s="227"/>
      <c r="I231" s="227"/>
      <c r="J231" s="228" t="s">
        <v>184</v>
      </c>
      <c r="K231" s="229">
        <v>27</v>
      </c>
      <c r="L231" s="230">
        <v>0</v>
      </c>
      <c r="M231" s="230">
        <v>0</v>
      </c>
      <c r="N231" s="231"/>
      <c r="O231" s="231"/>
      <c r="P231" s="232">
        <f>ROUND(V231*K231,2)</f>
        <v>0</v>
      </c>
      <c r="Q231" s="232"/>
      <c r="R231" s="50"/>
      <c r="T231" s="233" t="s">
        <v>23</v>
      </c>
      <c r="U231" s="58" t="s">
        <v>45</v>
      </c>
      <c r="V231" s="165">
        <f>L231+M231</f>
        <v>0</v>
      </c>
      <c r="W231" s="165">
        <f>ROUND(L231*K231,2)</f>
        <v>0</v>
      </c>
      <c r="X231" s="165">
        <f>ROUND(M231*K231,2)</f>
        <v>0</v>
      </c>
      <c r="Y231" s="49"/>
      <c r="Z231" s="234">
        <f>Y231*K231</f>
        <v>0</v>
      </c>
      <c r="AA231" s="234">
        <v>0</v>
      </c>
      <c r="AB231" s="234">
        <f>AA231*K231</f>
        <v>0</v>
      </c>
      <c r="AC231" s="234">
        <v>0</v>
      </c>
      <c r="AD231" s="235">
        <f>AC231*K231</f>
        <v>0</v>
      </c>
      <c r="AR231" s="23" t="s">
        <v>169</v>
      </c>
      <c r="AT231" s="23" t="s">
        <v>165</v>
      </c>
      <c r="AU231" s="23" t="s">
        <v>112</v>
      </c>
      <c r="AY231" s="23" t="s">
        <v>164</v>
      </c>
      <c r="BE231" s="145">
        <f>IF(U231="základní",P231,0)</f>
        <v>0</v>
      </c>
      <c r="BF231" s="145">
        <f>IF(U231="snížená",P231,0)</f>
        <v>0</v>
      </c>
      <c r="BG231" s="145">
        <f>IF(U231="zákl. přenesená",P231,0)</f>
        <v>0</v>
      </c>
      <c r="BH231" s="145">
        <f>IF(U231="sníž. přenesená",P231,0)</f>
        <v>0</v>
      </c>
      <c r="BI231" s="145">
        <f>IF(U231="nulová",P231,0)</f>
        <v>0</v>
      </c>
      <c r="BJ231" s="23" t="s">
        <v>90</v>
      </c>
      <c r="BK231" s="145">
        <f>ROUND(V231*K231,2)</f>
        <v>0</v>
      </c>
      <c r="BL231" s="23" t="s">
        <v>169</v>
      </c>
      <c r="BM231" s="23" t="s">
        <v>1160</v>
      </c>
    </row>
    <row r="232" s="1" customFormat="1" ht="25.5" customHeight="1">
      <c r="B232" s="48"/>
      <c r="C232" s="225" t="s">
        <v>390</v>
      </c>
      <c r="D232" s="225" t="s">
        <v>165</v>
      </c>
      <c r="E232" s="226" t="s">
        <v>1161</v>
      </c>
      <c r="F232" s="227" t="s">
        <v>1162</v>
      </c>
      <c r="G232" s="227"/>
      <c r="H232" s="227"/>
      <c r="I232" s="227"/>
      <c r="J232" s="228" t="s">
        <v>184</v>
      </c>
      <c r="K232" s="229">
        <v>27</v>
      </c>
      <c r="L232" s="230">
        <v>0</v>
      </c>
      <c r="M232" s="230">
        <v>0</v>
      </c>
      <c r="N232" s="231"/>
      <c r="O232" s="231"/>
      <c r="P232" s="232">
        <f>ROUND(V232*K232,2)</f>
        <v>0</v>
      </c>
      <c r="Q232" s="232"/>
      <c r="R232" s="50"/>
      <c r="T232" s="233" t="s">
        <v>23</v>
      </c>
      <c r="U232" s="58" t="s">
        <v>45</v>
      </c>
      <c r="V232" s="165">
        <f>L232+M232</f>
        <v>0</v>
      </c>
      <c r="W232" s="165">
        <f>ROUND(L232*K232,2)</f>
        <v>0</v>
      </c>
      <c r="X232" s="165">
        <f>ROUND(M232*K232,2)</f>
        <v>0</v>
      </c>
      <c r="Y232" s="49"/>
      <c r="Z232" s="234">
        <f>Y232*K232</f>
        <v>0</v>
      </c>
      <c r="AA232" s="234">
        <v>0.00019000000000000001</v>
      </c>
      <c r="AB232" s="234">
        <f>AA232*K232</f>
        <v>0.00513</v>
      </c>
      <c r="AC232" s="234">
        <v>0</v>
      </c>
      <c r="AD232" s="235">
        <f>AC232*K232</f>
        <v>0</v>
      </c>
      <c r="AR232" s="23" t="s">
        <v>169</v>
      </c>
      <c r="AT232" s="23" t="s">
        <v>165</v>
      </c>
      <c r="AU232" s="23" t="s">
        <v>112</v>
      </c>
      <c r="AY232" s="23" t="s">
        <v>164</v>
      </c>
      <c r="BE232" s="145">
        <f>IF(U232="základní",P232,0)</f>
        <v>0</v>
      </c>
      <c r="BF232" s="145">
        <f>IF(U232="snížená",P232,0)</f>
        <v>0</v>
      </c>
      <c r="BG232" s="145">
        <f>IF(U232="zákl. přenesená",P232,0)</f>
        <v>0</v>
      </c>
      <c r="BH232" s="145">
        <f>IF(U232="sníž. přenesená",P232,0)</f>
        <v>0</v>
      </c>
      <c r="BI232" s="145">
        <f>IF(U232="nulová",P232,0)</f>
        <v>0</v>
      </c>
      <c r="BJ232" s="23" t="s">
        <v>90</v>
      </c>
      <c r="BK232" s="145">
        <f>ROUND(V232*K232,2)</f>
        <v>0</v>
      </c>
      <c r="BL232" s="23" t="s">
        <v>169</v>
      </c>
      <c r="BM232" s="23" t="s">
        <v>1163</v>
      </c>
    </row>
    <row r="233" s="1" customFormat="1" ht="25.5" customHeight="1">
      <c r="B233" s="48"/>
      <c r="C233" s="225" t="s">
        <v>394</v>
      </c>
      <c r="D233" s="225" t="s">
        <v>165</v>
      </c>
      <c r="E233" s="226" t="s">
        <v>1164</v>
      </c>
      <c r="F233" s="227" t="s">
        <v>1165</v>
      </c>
      <c r="G233" s="227"/>
      <c r="H233" s="227"/>
      <c r="I233" s="227"/>
      <c r="J233" s="228" t="s">
        <v>184</v>
      </c>
      <c r="K233" s="229">
        <v>24</v>
      </c>
      <c r="L233" s="230">
        <v>0</v>
      </c>
      <c r="M233" s="230">
        <v>0</v>
      </c>
      <c r="N233" s="231"/>
      <c r="O233" s="231"/>
      <c r="P233" s="232">
        <f>ROUND(V233*K233,2)</f>
        <v>0</v>
      </c>
      <c r="Q233" s="232"/>
      <c r="R233" s="50"/>
      <c r="T233" s="233" t="s">
        <v>23</v>
      </c>
      <c r="U233" s="58" t="s">
        <v>45</v>
      </c>
      <c r="V233" s="165">
        <f>L233+M233</f>
        <v>0</v>
      </c>
      <c r="W233" s="165">
        <f>ROUND(L233*K233,2)</f>
        <v>0</v>
      </c>
      <c r="X233" s="165">
        <f>ROUND(M233*K233,2)</f>
        <v>0</v>
      </c>
      <c r="Y233" s="49"/>
      <c r="Z233" s="234">
        <f>Y233*K233</f>
        <v>0</v>
      </c>
      <c r="AA233" s="234">
        <v>9.0000000000000006E-05</v>
      </c>
      <c r="AB233" s="234">
        <f>AA233*K233</f>
        <v>0.00216</v>
      </c>
      <c r="AC233" s="234">
        <v>0</v>
      </c>
      <c r="AD233" s="235">
        <f>AC233*K233</f>
        <v>0</v>
      </c>
      <c r="AR233" s="23" t="s">
        <v>169</v>
      </c>
      <c r="AT233" s="23" t="s">
        <v>165</v>
      </c>
      <c r="AU233" s="23" t="s">
        <v>112</v>
      </c>
      <c r="AY233" s="23" t="s">
        <v>164</v>
      </c>
      <c r="BE233" s="145">
        <f>IF(U233="základní",P233,0)</f>
        <v>0</v>
      </c>
      <c r="BF233" s="145">
        <f>IF(U233="snížená",P233,0)</f>
        <v>0</v>
      </c>
      <c r="BG233" s="145">
        <f>IF(U233="zákl. přenesená",P233,0)</f>
        <v>0</v>
      </c>
      <c r="BH233" s="145">
        <f>IF(U233="sníž. přenesená",P233,0)</f>
        <v>0</v>
      </c>
      <c r="BI233" s="145">
        <f>IF(U233="nulová",P233,0)</f>
        <v>0</v>
      </c>
      <c r="BJ233" s="23" t="s">
        <v>90</v>
      </c>
      <c r="BK233" s="145">
        <f>ROUND(V233*K233,2)</f>
        <v>0</v>
      </c>
      <c r="BL233" s="23" t="s">
        <v>169</v>
      </c>
      <c r="BM233" s="23" t="s">
        <v>1166</v>
      </c>
    </row>
    <row r="234" s="9" customFormat="1" ht="29.88" customHeight="1">
      <c r="B234" s="211"/>
      <c r="C234" s="212"/>
      <c r="D234" s="222" t="s">
        <v>786</v>
      </c>
      <c r="E234" s="222"/>
      <c r="F234" s="222"/>
      <c r="G234" s="222"/>
      <c r="H234" s="222"/>
      <c r="I234" s="222"/>
      <c r="J234" s="222"/>
      <c r="K234" s="222"/>
      <c r="L234" s="222"/>
      <c r="M234" s="273">
        <f>BK234</f>
        <v>0</v>
      </c>
      <c r="N234" s="274"/>
      <c r="O234" s="274"/>
      <c r="P234" s="274"/>
      <c r="Q234" s="274"/>
      <c r="R234" s="214"/>
      <c r="T234" s="215"/>
      <c r="U234" s="212"/>
      <c r="V234" s="212"/>
      <c r="W234" s="216">
        <f>SUM(W235:W237)</f>
        <v>0</v>
      </c>
      <c r="X234" s="216">
        <f>SUM(X235:X237)</f>
        <v>0</v>
      </c>
      <c r="Y234" s="212"/>
      <c r="Z234" s="217">
        <f>SUM(Z235:Z237)</f>
        <v>0</v>
      </c>
      <c r="AA234" s="212"/>
      <c r="AB234" s="217">
        <f>SUM(AB235:AB237)</f>
        <v>0</v>
      </c>
      <c r="AC234" s="212"/>
      <c r="AD234" s="218">
        <f>SUM(AD235:AD237)</f>
        <v>0</v>
      </c>
      <c r="AR234" s="219" t="s">
        <v>90</v>
      </c>
      <c r="AT234" s="220" t="s">
        <v>81</v>
      </c>
      <c r="AU234" s="220" t="s">
        <v>90</v>
      </c>
      <c r="AY234" s="219" t="s">
        <v>164</v>
      </c>
      <c r="BK234" s="221">
        <f>SUM(BK235:BK237)</f>
        <v>0</v>
      </c>
    </row>
    <row r="235" s="1" customFormat="1" ht="25.5" customHeight="1">
      <c r="B235" s="48"/>
      <c r="C235" s="225" t="s">
        <v>406</v>
      </c>
      <c r="D235" s="225" t="s">
        <v>165</v>
      </c>
      <c r="E235" s="226" t="s">
        <v>1167</v>
      </c>
      <c r="F235" s="227" t="s">
        <v>1168</v>
      </c>
      <c r="G235" s="227"/>
      <c r="H235" s="227"/>
      <c r="I235" s="227"/>
      <c r="J235" s="228" t="s">
        <v>198</v>
      </c>
      <c r="K235" s="229">
        <v>0.29999999999999999</v>
      </c>
      <c r="L235" s="230">
        <v>0</v>
      </c>
      <c r="M235" s="230">
        <v>0</v>
      </c>
      <c r="N235" s="231"/>
      <c r="O235" s="231"/>
      <c r="P235" s="232">
        <f>ROUND(V235*K235,2)</f>
        <v>0</v>
      </c>
      <c r="Q235" s="232"/>
      <c r="R235" s="50"/>
      <c r="T235" s="233" t="s">
        <v>23</v>
      </c>
      <c r="U235" s="58" t="s">
        <v>45</v>
      </c>
      <c r="V235" s="165">
        <f>L235+M235</f>
        <v>0</v>
      </c>
      <c r="W235" s="165">
        <f>ROUND(L235*K235,2)</f>
        <v>0</v>
      </c>
      <c r="X235" s="165">
        <f>ROUND(M235*K235,2)</f>
        <v>0</v>
      </c>
      <c r="Y235" s="49"/>
      <c r="Z235" s="234">
        <f>Y235*K235</f>
        <v>0</v>
      </c>
      <c r="AA235" s="234">
        <v>0</v>
      </c>
      <c r="AB235" s="234">
        <f>AA235*K235</f>
        <v>0</v>
      </c>
      <c r="AC235" s="234">
        <v>0</v>
      </c>
      <c r="AD235" s="235">
        <f>AC235*K235</f>
        <v>0</v>
      </c>
      <c r="AR235" s="23" t="s">
        <v>169</v>
      </c>
      <c r="AT235" s="23" t="s">
        <v>165</v>
      </c>
      <c r="AU235" s="23" t="s">
        <v>112</v>
      </c>
      <c r="AY235" s="23" t="s">
        <v>164</v>
      </c>
      <c r="BE235" s="145">
        <f>IF(U235="základní",P235,0)</f>
        <v>0</v>
      </c>
      <c r="BF235" s="145">
        <f>IF(U235="snížená",P235,0)</f>
        <v>0</v>
      </c>
      <c r="BG235" s="145">
        <f>IF(U235="zákl. přenesená",P235,0)</f>
        <v>0</v>
      </c>
      <c r="BH235" s="145">
        <f>IF(U235="sníž. přenesená",P235,0)</f>
        <v>0</v>
      </c>
      <c r="BI235" s="145">
        <f>IF(U235="nulová",P235,0)</f>
        <v>0</v>
      </c>
      <c r="BJ235" s="23" t="s">
        <v>90</v>
      </c>
      <c r="BK235" s="145">
        <f>ROUND(V235*K235,2)</f>
        <v>0</v>
      </c>
      <c r="BL235" s="23" t="s">
        <v>169</v>
      </c>
      <c r="BM235" s="23" t="s">
        <v>1169</v>
      </c>
    </row>
    <row r="236" s="1" customFormat="1" ht="25.5" customHeight="1">
      <c r="B236" s="48"/>
      <c r="C236" s="225" t="s">
        <v>419</v>
      </c>
      <c r="D236" s="225" t="s">
        <v>165</v>
      </c>
      <c r="E236" s="226" t="s">
        <v>1030</v>
      </c>
      <c r="F236" s="227" t="s">
        <v>1031</v>
      </c>
      <c r="G236" s="227"/>
      <c r="H236" s="227"/>
      <c r="I236" s="227"/>
      <c r="J236" s="228" t="s">
        <v>198</v>
      </c>
      <c r="K236" s="229">
        <v>0.29999999999999999</v>
      </c>
      <c r="L236" s="230">
        <v>0</v>
      </c>
      <c r="M236" s="230">
        <v>0</v>
      </c>
      <c r="N236" s="231"/>
      <c r="O236" s="231"/>
      <c r="P236" s="232">
        <f>ROUND(V236*K236,2)</f>
        <v>0</v>
      </c>
      <c r="Q236" s="232"/>
      <c r="R236" s="50"/>
      <c r="T236" s="233" t="s">
        <v>23</v>
      </c>
      <c r="U236" s="58" t="s">
        <v>45</v>
      </c>
      <c r="V236" s="165">
        <f>L236+M236</f>
        <v>0</v>
      </c>
      <c r="W236" s="165">
        <f>ROUND(L236*K236,2)</f>
        <v>0</v>
      </c>
      <c r="X236" s="165">
        <f>ROUND(M236*K236,2)</f>
        <v>0</v>
      </c>
      <c r="Y236" s="49"/>
      <c r="Z236" s="234">
        <f>Y236*K236</f>
        <v>0</v>
      </c>
      <c r="AA236" s="234">
        <v>0</v>
      </c>
      <c r="AB236" s="234">
        <f>AA236*K236</f>
        <v>0</v>
      </c>
      <c r="AC236" s="234">
        <v>0</v>
      </c>
      <c r="AD236" s="235">
        <f>AC236*K236</f>
        <v>0</v>
      </c>
      <c r="AR236" s="23" t="s">
        <v>169</v>
      </c>
      <c r="AT236" s="23" t="s">
        <v>165</v>
      </c>
      <c r="AU236" s="23" t="s">
        <v>112</v>
      </c>
      <c r="AY236" s="23" t="s">
        <v>164</v>
      </c>
      <c r="BE236" s="145">
        <f>IF(U236="základní",P236,0)</f>
        <v>0</v>
      </c>
      <c r="BF236" s="145">
        <f>IF(U236="snížená",P236,0)</f>
        <v>0</v>
      </c>
      <c r="BG236" s="145">
        <f>IF(U236="zákl. přenesená",P236,0)</f>
        <v>0</v>
      </c>
      <c r="BH236" s="145">
        <f>IF(U236="sníž. přenesená",P236,0)</f>
        <v>0</v>
      </c>
      <c r="BI236" s="145">
        <f>IF(U236="nulová",P236,0)</f>
        <v>0</v>
      </c>
      <c r="BJ236" s="23" t="s">
        <v>90</v>
      </c>
      <c r="BK236" s="145">
        <f>ROUND(V236*K236,2)</f>
        <v>0</v>
      </c>
      <c r="BL236" s="23" t="s">
        <v>169</v>
      </c>
      <c r="BM236" s="23" t="s">
        <v>1170</v>
      </c>
    </row>
    <row r="237" s="1" customFormat="1" ht="16.5" customHeight="1">
      <c r="B237" s="48"/>
      <c r="C237" s="225" t="s">
        <v>424</v>
      </c>
      <c r="D237" s="225" t="s">
        <v>165</v>
      </c>
      <c r="E237" s="226" t="s">
        <v>1171</v>
      </c>
      <c r="F237" s="227" t="s">
        <v>1172</v>
      </c>
      <c r="G237" s="227"/>
      <c r="H237" s="227"/>
      <c r="I237" s="227"/>
      <c r="J237" s="228" t="s">
        <v>388</v>
      </c>
      <c r="K237" s="229">
        <v>1</v>
      </c>
      <c r="L237" s="230">
        <v>0</v>
      </c>
      <c r="M237" s="230">
        <v>0</v>
      </c>
      <c r="N237" s="231"/>
      <c r="O237" s="231"/>
      <c r="P237" s="232">
        <f>ROUND(V237*K237,2)</f>
        <v>0</v>
      </c>
      <c r="Q237" s="232"/>
      <c r="R237" s="50"/>
      <c r="T237" s="233" t="s">
        <v>23</v>
      </c>
      <c r="U237" s="58" t="s">
        <v>45</v>
      </c>
      <c r="V237" s="165">
        <f>L237+M237</f>
        <v>0</v>
      </c>
      <c r="W237" s="165">
        <f>ROUND(L237*K237,2)</f>
        <v>0</v>
      </c>
      <c r="X237" s="165">
        <f>ROUND(M237*K237,2)</f>
        <v>0</v>
      </c>
      <c r="Y237" s="49"/>
      <c r="Z237" s="234">
        <f>Y237*K237</f>
        <v>0</v>
      </c>
      <c r="AA237" s="234">
        <v>0</v>
      </c>
      <c r="AB237" s="234">
        <f>AA237*K237</f>
        <v>0</v>
      </c>
      <c r="AC237" s="234">
        <v>0</v>
      </c>
      <c r="AD237" s="235">
        <f>AC237*K237</f>
        <v>0</v>
      </c>
      <c r="AR237" s="23" t="s">
        <v>169</v>
      </c>
      <c r="AT237" s="23" t="s">
        <v>165</v>
      </c>
      <c r="AU237" s="23" t="s">
        <v>112</v>
      </c>
      <c r="AY237" s="23" t="s">
        <v>164</v>
      </c>
      <c r="BE237" s="145">
        <f>IF(U237="základní",P237,0)</f>
        <v>0</v>
      </c>
      <c r="BF237" s="145">
        <f>IF(U237="snížená",P237,0)</f>
        <v>0</v>
      </c>
      <c r="BG237" s="145">
        <f>IF(U237="zákl. přenesená",P237,0)</f>
        <v>0</v>
      </c>
      <c r="BH237" s="145">
        <f>IF(U237="sníž. přenesená",P237,0)</f>
        <v>0</v>
      </c>
      <c r="BI237" s="145">
        <f>IF(U237="nulová",P237,0)</f>
        <v>0</v>
      </c>
      <c r="BJ237" s="23" t="s">
        <v>90</v>
      </c>
      <c r="BK237" s="145">
        <f>ROUND(V237*K237,2)</f>
        <v>0</v>
      </c>
      <c r="BL237" s="23" t="s">
        <v>169</v>
      </c>
      <c r="BM237" s="23" t="s">
        <v>1173</v>
      </c>
    </row>
    <row r="238" s="1" customFormat="1" ht="49.92" customHeight="1">
      <c r="B238" s="48"/>
      <c r="C238" s="49"/>
      <c r="D238" s="213" t="s">
        <v>781</v>
      </c>
      <c r="E238" s="49"/>
      <c r="F238" s="49"/>
      <c r="G238" s="49"/>
      <c r="H238" s="49"/>
      <c r="I238" s="49"/>
      <c r="J238" s="49"/>
      <c r="K238" s="49"/>
      <c r="L238" s="49"/>
      <c r="M238" s="277">
        <f>BK238</f>
        <v>0</v>
      </c>
      <c r="N238" s="278"/>
      <c r="O238" s="278"/>
      <c r="P238" s="278"/>
      <c r="Q238" s="278"/>
      <c r="R238" s="50"/>
      <c r="T238" s="194"/>
      <c r="U238" s="49"/>
      <c r="V238" s="49"/>
      <c r="W238" s="216">
        <f>SUM(W239:W243)</f>
        <v>0</v>
      </c>
      <c r="X238" s="216">
        <f>SUM(X239:X243)</f>
        <v>0</v>
      </c>
      <c r="Y238" s="49"/>
      <c r="Z238" s="49"/>
      <c r="AA238" s="49"/>
      <c r="AB238" s="49"/>
      <c r="AC238" s="49"/>
      <c r="AD238" s="102"/>
      <c r="AT238" s="23" t="s">
        <v>81</v>
      </c>
      <c r="AU238" s="23" t="s">
        <v>82</v>
      </c>
      <c r="AY238" s="23" t="s">
        <v>782</v>
      </c>
      <c r="BK238" s="145">
        <f>SUM(BK239:BK243)</f>
        <v>0</v>
      </c>
    </row>
    <row r="239" s="1" customFormat="1" ht="22.32" customHeight="1">
      <c r="B239" s="48"/>
      <c r="C239" s="279" t="s">
        <v>23</v>
      </c>
      <c r="D239" s="279" t="s">
        <v>165</v>
      </c>
      <c r="E239" s="280" t="s">
        <v>23</v>
      </c>
      <c r="F239" s="281" t="s">
        <v>23</v>
      </c>
      <c r="G239" s="281"/>
      <c r="H239" s="281"/>
      <c r="I239" s="281"/>
      <c r="J239" s="282" t="s">
        <v>23</v>
      </c>
      <c r="K239" s="283"/>
      <c r="L239" s="283"/>
      <c r="M239" s="283"/>
      <c r="N239" s="229"/>
      <c r="O239" s="229"/>
      <c r="P239" s="232">
        <f>BK239</f>
        <v>0</v>
      </c>
      <c r="Q239" s="232"/>
      <c r="R239" s="50"/>
      <c r="T239" s="233" t="s">
        <v>23</v>
      </c>
      <c r="U239" s="284" t="s">
        <v>45</v>
      </c>
      <c r="V239" s="165">
        <f>L239+M239</f>
        <v>0</v>
      </c>
      <c r="W239" s="285">
        <f>L239*K239</f>
        <v>0</v>
      </c>
      <c r="X239" s="285">
        <f>M239*K239</f>
        <v>0</v>
      </c>
      <c r="Y239" s="49"/>
      <c r="Z239" s="49"/>
      <c r="AA239" s="49"/>
      <c r="AB239" s="49"/>
      <c r="AC239" s="49"/>
      <c r="AD239" s="102"/>
      <c r="AT239" s="23" t="s">
        <v>782</v>
      </c>
      <c r="AU239" s="23" t="s">
        <v>90</v>
      </c>
      <c r="AY239" s="23" t="s">
        <v>782</v>
      </c>
      <c r="BE239" s="145">
        <f>IF(U239="základní",P239,0)</f>
        <v>0</v>
      </c>
      <c r="BF239" s="145">
        <f>IF(U239="snížená",P239,0)</f>
        <v>0</v>
      </c>
      <c r="BG239" s="145">
        <f>IF(U239="zákl. přenesená",P239,0)</f>
        <v>0</v>
      </c>
      <c r="BH239" s="145">
        <f>IF(U239="sníž. přenesená",P239,0)</f>
        <v>0</v>
      </c>
      <c r="BI239" s="145">
        <f>IF(U239="nulová",P239,0)</f>
        <v>0</v>
      </c>
      <c r="BJ239" s="23" t="s">
        <v>90</v>
      </c>
      <c r="BK239" s="145">
        <f>V239*K239</f>
        <v>0</v>
      </c>
    </row>
    <row r="240" s="1" customFormat="1" ht="22.32" customHeight="1">
      <c r="B240" s="48"/>
      <c r="C240" s="279" t="s">
        <v>23</v>
      </c>
      <c r="D240" s="279" t="s">
        <v>165</v>
      </c>
      <c r="E240" s="280" t="s">
        <v>23</v>
      </c>
      <c r="F240" s="281" t="s">
        <v>23</v>
      </c>
      <c r="G240" s="281"/>
      <c r="H240" s="281"/>
      <c r="I240" s="281"/>
      <c r="J240" s="282" t="s">
        <v>23</v>
      </c>
      <c r="K240" s="283"/>
      <c r="L240" s="283"/>
      <c r="M240" s="283"/>
      <c r="N240" s="229"/>
      <c r="O240" s="229"/>
      <c r="P240" s="232">
        <f>BK240</f>
        <v>0</v>
      </c>
      <c r="Q240" s="232"/>
      <c r="R240" s="50"/>
      <c r="T240" s="233" t="s">
        <v>23</v>
      </c>
      <c r="U240" s="284" t="s">
        <v>45</v>
      </c>
      <c r="V240" s="165">
        <f>L240+M240</f>
        <v>0</v>
      </c>
      <c r="W240" s="285">
        <f>L240*K240</f>
        <v>0</v>
      </c>
      <c r="X240" s="285">
        <f>M240*K240</f>
        <v>0</v>
      </c>
      <c r="Y240" s="49"/>
      <c r="Z240" s="49"/>
      <c r="AA240" s="49"/>
      <c r="AB240" s="49"/>
      <c r="AC240" s="49"/>
      <c r="AD240" s="102"/>
      <c r="AT240" s="23" t="s">
        <v>782</v>
      </c>
      <c r="AU240" s="23" t="s">
        <v>90</v>
      </c>
      <c r="AY240" s="23" t="s">
        <v>782</v>
      </c>
      <c r="BE240" s="145">
        <f>IF(U240="základní",P240,0)</f>
        <v>0</v>
      </c>
      <c r="BF240" s="145">
        <f>IF(U240="snížená",P240,0)</f>
        <v>0</v>
      </c>
      <c r="BG240" s="145">
        <f>IF(U240="zákl. přenesená",P240,0)</f>
        <v>0</v>
      </c>
      <c r="BH240" s="145">
        <f>IF(U240="sníž. přenesená",P240,0)</f>
        <v>0</v>
      </c>
      <c r="BI240" s="145">
        <f>IF(U240="nulová",P240,0)</f>
        <v>0</v>
      </c>
      <c r="BJ240" s="23" t="s">
        <v>90</v>
      </c>
      <c r="BK240" s="145">
        <f>V240*K240</f>
        <v>0</v>
      </c>
    </row>
    <row r="241" s="1" customFormat="1" ht="22.32" customHeight="1">
      <c r="B241" s="48"/>
      <c r="C241" s="279" t="s">
        <v>23</v>
      </c>
      <c r="D241" s="279" t="s">
        <v>165</v>
      </c>
      <c r="E241" s="280" t="s">
        <v>23</v>
      </c>
      <c r="F241" s="281" t="s">
        <v>23</v>
      </c>
      <c r="G241" s="281"/>
      <c r="H241" s="281"/>
      <c r="I241" s="281"/>
      <c r="J241" s="282" t="s">
        <v>23</v>
      </c>
      <c r="K241" s="283"/>
      <c r="L241" s="283"/>
      <c r="M241" s="283"/>
      <c r="N241" s="229"/>
      <c r="O241" s="229"/>
      <c r="P241" s="232">
        <f>BK241</f>
        <v>0</v>
      </c>
      <c r="Q241" s="232"/>
      <c r="R241" s="50"/>
      <c r="T241" s="233" t="s">
        <v>23</v>
      </c>
      <c r="U241" s="284" t="s">
        <v>45</v>
      </c>
      <c r="V241" s="165">
        <f>L241+M241</f>
        <v>0</v>
      </c>
      <c r="W241" s="285">
        <f>L241*K241</f>
        <v>0</v>
      </c>
      <c r="X241" s="285">
        <f>M241*K241</f>
        <v>0</v>
      </c>
      <c r="Y241" s="49"/>
      <c r="Z241" s="49"/>
      <c r="AA241" s="49"/>
      <c r="AB241" s="49"/>
      <c r="AC241" s="49"/>
      <c r="AD241" s="102"/>
      <c r="AT241" s="23" t="s">
        <v>782</v>
      </c>
      <c r="AU241" s="23" t="s">
        <v>90</v>
      </c>
      <c r="AY241" s="23" t="s">
        <v>782</v>
      </c>
      <c r="BE241" s="145">
        <f>IF(U241="základní",P241,0)</f>
        <v>0</v>
      </c>
      <c r="BF241" s="145">
        <f>IF(U241="snížená",P241,0)</f>
        <v>0</v>
      </c>
      <c r="BG241" s="145">
        <f>IF(U241="zákl. přenesená",P241,0)</f>
        <v>0</v>
      </c>
      <c r="BH241" s="145">
        <f>IF(U241="sníž. přenesená",P241,0)</f>
        <v>0</v>
      </c>
      <c r="BI241" s="145">
        <f>IF(U241="nulová",P241,0)</f>
        <v>0</v>
      </c>
      <c r="BJ241" s="23" t="s">
        <v>90</v>
      </c>
      <c r="BK241" s="145">
        <f>V241*K241</f>
        <v>0</v>
      </c>
    </row>
    <row r="242" s="1" customFormat="1" ht="22.32" customHeight="1">
      <c r="B242" s="48"/>
      <c r="C242" s="279" t="s">
        <v>23</v>
      </c>
      <c r="D242" s="279" t="s">
        <v>165</v>
      </c>
      <c r="E242" s="280" t="s">
        <v>23</v>
      </c>
      <c r="F242" s="281" t="s">
        <v>23</v>
      </c>
      <c r="G242" s="281"/>
      <c r="H242" s="281"/>
      <c r="I242" s="281"/>
      <c r="J242" s="282" t="s">
        <v>23</v>
      </c>
      <c r="K242" s="283"/>
      <c r="L242" s="283"/>
      <c r="M242" s="283"/>
      <c r="N242" s="229"/>
      <c r="O242" s="229"/>
      <c r="P242" s="232">
        <f>BK242</f>
        <v>0</v>
      </c>
      <c r="Q242" s="232"/>
      <c r="R242" s="50"/>
      <c r="T242" s="233" t="s">
        <v>23</v>
      </c>
      <c r="U242" s="284" t="s">
        <v>45</v>
      </c>
      <c r="V242" s="165">
        <f>L242+M242</f>
        <v>0</v>
      </c>
      <c r="W242" s="285">
        <f>L242*K242</f>
        <v>0</v>
      </c>
      <c r="X242" s="285">
        <f>M242*K242</f>
        <v>0</v>
      </c>
      <c r="Y242" s="49"/>
      <c r="Z242" s="49"/>
      <c r="AA242" s="49"/>
      <c r="AB242" s="49"/>
      <c r="AC242" s="49"/>
      <c r="AD242" s="102"/>
      <c r="AT242" s="23" t="s">
        <v>782</v>
      </c>
      <c r="AU242" s="23" t="s">
        <v>90</v>
      </c>
      <c r="AY242" s="23" t="s">
        <v>782</v>
      </c>
      <c r="BE242" s="145">
        <f>IF(U242="základní",P242,0)</f>
        <v>0</v>
      </c>
      <c r="BF242" s="145">
        <f>IF(U242="snížená",P242,0)</f>
        <v>0</v>
      </c>
      <c r="BG242" s="145">
        <f>IF(U242="zákl. přenesená",P242,0)</f>
        <v>0</v>
      </c>
      <c r="BH242" s="145">
        <f>IF(U242="sníž. přenesená",P242,0)</f>
        <v>0</v>
      </c>
      <c r="BI242" s="145">
        <f>IF(U242="nulová",P242,0)</f>
        <v>0</v>
      </c>
      <c r="BJ242" s="23" t="s">
        <v>90</v>
      </c>
      <c r="BK242" s="145">
        <f>V242*K242</f>
        <v>0</v>
      </c>
    </row>
    <row r="243" s="1" customFormat="1" ht="22.32" customHeight="1">
      <c r="B243" s="48"/>
      <c r="C243" s="279" t="s">
        <v>23</v>
      </c>
      <c r="D243" s="279" t="s">
        <v>165</v>
      </c>
      <c r="E243" s="280" t="s">
        <v>23</v>
      </c>
      <c r="F243" s="281" t="s">
        <v>23</v>
      </c>
      <c r="G243" s="281"/>
      <c r="H243" s="281"/>
      <c r="I243" s="281"/>
      <c r="J243" s="282" t="s">
        <v>23</v>
      </c>
      <c r="K243" s="283"/>
      <c r="L243" s="283"/>
      <c r="M243" s="283"/>
      <c r="N243" s="229"/>
      <c r="O243" s="229"/>
      <c r="P243" s="232">
        <f>BK243</f>
        <v>0</v>
      </c>
      <c r="Q243" s="232"/>
      <c r="R243" s="50"/>
      <c r="T243" s="233" t="s">
        <v>23</v>
      </c>
      <c r="U243" s="284" t="s">
        <v>45</v>
      </c>
      <c r="V243" s="286">
        <f>L243+M243</f>
        <v>0</v>
      </c>
      <c r="W243" s="287">
        <f>L243*K243</f>
        <v>0</v>
      </c>
      <c r="X243" s="287">
        <f>M243*K243</f>
        <v>0</v>
      </c>
      <c r="Y243" s="74"/>
      <c r="Z243" s="74"/>
      <c r="AA243" s="74"/>
      <c r="AB243" s="74"/>
      <c r="AC243" s="74"/>
      <c r="AD243" s="76"/>
      <c r="AT243" s="23" t="s">
        <v>782</v>
      </c>
      <c r="AU243" s="23" t="s">
        <v>90</v>
      </c>
      <c r="AY243" s="23" t="s">
        <v>782</v>
      </c>
      <c r="BE243" s="145">
        <f>IF(U243="základní",P243,0)</f>
        <v>0</v>
      </c>
      <c r="BF243" s="145">
        <f>IF(U243="snížená",P243,0)</f>
        <v>0</v>
      </c>
      <c r="BG243" s="145">
        <f>IF(U243="zákl. přenesená",P243,0)</f>
        <v>0</v>
      </c>
      <c r="BH243" s="145">
        <f>IF(U243="sníž. přenesená",P243,0)</f>
        <v>0</v>
      </c>
      <c r="BI243" s="145">
        <f>IF(U243="nulová",P243,0)</f>
        <v>0</v>
      </c>
      <c r="BJ243" s="23" t="s">
        <v>90</v>
      </c>
      <c r="BK243" s="145">
        <f>V243*K243</f>
        <v>0</v>
      </c>
    </row>
    <row r="244" s="1" customFormat="1" ht="6.96" customHeight="1">
      <c r="B244" s="77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9"/>
    </row>
  </sheetData>
  <sheetProtection sheet="1" formatColumns="0" formatRows="0" objects="1" scenarios="1" spinCount="10" saltValue="It8EuEbtuxm2P8eeVZ7ISLnPpF6zZa9YqGOqwxblcpgnqxKoELHN4ALgV3Q49pih7i3zq7ZN/wTG1D148qTV/Q==" hashValue="SARk5jXRu6MzWv8ncSuBaN9yCxFnQUVu2C7nef/QPd9KAbqFwIg7bCd1VcpolMjX9o2krHC2/pZURJarlCusOw==" algorithmName="SHA-512" password="CC35"/>
  <mergeCells count="30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M97:Q97"/>
    <mergeCell ref="D98:H98"/>
    <mergeCell ref="M98:Q98"/>
    <mergeCell ref="D99:H99"/>
    <mergeCell ref="M99:Q99"/>
    <mergeCell ref="D100:H100"/>
    <mergeCell ref="M100:Q100"/>
    <mergeCell ref="D101:H101"/>
    <mergeCell ref="M101:Q101"/>
    <mergeCell ref="D102:H102"/>
    <mergeCell ref="M102:Q102"/>
    <mergeCell ref="M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P121:Q121"/>
    <mergeCell ref="M121:O121"/>
    <mergeCell ref="F125:I125"/>
    <mergeCell ref="P125:Q125"/>
    <mergeCell ref="M125:O125"/>
    <mergeCell ref="F126:I126"/>
    <mergeCell ref="F127:I127"/>
    <mergeCell ref="F128:I128"/>
    <mergeCell ref="F129:I129"/>
    <mergeCell ref="P129:Q129"/>
    <mergeCell ref="M129:O129"/>
    <mergeCell ref="F130:I130"/>
    <mergeCell ref="P130:Q130"/>
    <mergeCell ref="M130:O130"/>
    <mergeCell ref="F131:I131"/>
    <mergeCell ref="P131:Q131"/>
    <mergeCell ref="M131:O131"/>
    <mergeCell ref="F132:I132"/>
    <mergeCell ref="F133:I133"/>
    <mergeCell ref="F134:I134"/>
    <mergeCell ref="F135:I135"/>
    <mergeCell ref="F136:I136"/>
    <mergeCell ref="P136:Q136"/>
    <mergeCell ref="M136:O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P146:Q146"/>
    <mergeCell ref="M146:O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P154:Q154"/>
    <mergeCell ref="M154:O154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P168:Q168"/>
    <mergeCell ref="M168:O168"/>
    <mergeCell ref="F169:I169"/>
    <mergeCell ref="F170:I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F175:I175"/>
    <mergeCell ref="P175:Q175"/>
    <mergeCell ref="M175:O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P186:Q186"/>
    <mergeCell ref="M186:O186"/>
    <mergeCell ref="F187:I187"/>
    <mergeCell ref="F188:I188"/>
    <mergeCell ref="F189:I189"/>
    <mergeCell ref="F190:I190"/>
    <mergeCell ref="F191:I191"/>
    <mergeCell ref="F192:I192"/>
    <mergeCell ref="F194:I194"/>
    <mergeCell ref="P194:Q194"/>
    <mergeCell ref="M194:O194"/>
    <mergeCell ref="F195:I195"/>
    <mergeCell ref="F196:I196"/>
    <mergeCell ref="F197:I197"/>
    <mergeCell ref="F198:I198"/>
    <mergeCell ref="F199:I199"/>
    <mergeCell ref="F200:I200"/>
    <mergeCell ref="F201:I201"/>
    <mergeCell ref="F203:I203"/>
    <mergeCell ref="P203:Q203"/>
    <mergeCell ref="M203:O203"/>
    <mergeCell ref="F204:I204"/>
    <mergeCell ref="F205:I205"/>
    <mergeCell ref="F206:I206"/>
    <mergeCell ref="F207:I207"/>
    <mergeCell ref="P207:Q207"/>
    <mergeCell ref="M207:O207"/>
    <mergeCell ref="F208:I208"/>
    <mergeCell ref="F209:I209"/>
    <mergeCell ref="F210:I210"/>
    <mergeCell ref="F211:I211"/>
    <mergeCell ref="P211:Q211"/>
    <mergeCell ref="M211:O211"/>
    <mergeCell ref="F212:I212"/>
    <mergeCell ref="F213:I213"/>
    <mergeCell ref="F214:I214"/>
    <mergeCell ref="F216:I216"/>
    <mergeCell ref="P216:Q216"/>
    <mergeCell ref="M216:O216"/>
    <mergeCell ref="F217:I217"/>
    <mergeCell ref="P217:Q217"/>
    <mergeCell ref="M217:O217"/>
    <mergeCell ref="F218:I218"/>
    <mergeCell ref="P218:Q218"/>
    <mergeCell ref="M218:O218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26:I226"/>
    <mergeCell ref="P226:Q226"/>
    <mergeCell ref="M226:O226"/>
    <mergeCell ref="F227:I227"/>
    <mergeCell ref="P227:Q227"/>
    <mergeCell ref="M227:O227"/>
    <mergeCell ref="F228:I228"/>
    <mergeCell ref="P228:Q228"/>
    <mergeCell ref="M228:O228"/>
    <mergeCell ref="F229:I229"/>
    <mergeCell ref="P229:Q229"/>
    <mergeCell ref="M229:O229"/>
    <mergeCell ref="F230:I230"/>
    <mergeCell ref="P230:Q230"/>
    <mergeCell ref="M230:O230"/>
    <mergeCell ref="F231:I231"/>
    <mergeCell ref="P231:Q231"/>
    <mergeCell ref="M231:O231"/>
    <mergeCell ref="F232:I232"/>
    <mergeCell ref="P232:Q232"/>
    <mergeCell ref="M232:O232"/>
    <mergeCell ref="F233:I233"/>
    <mergeCell ref="P233:Q233"/>
    <mergeCell ref="M233:O233"/>
    <mergeCell ref="F235:I235"/>
    <mergeCell ref="P235:Q235"/>
    <mergeCell ref="M235:O235"/>
    <mergeCell ref="F236:I236"/>
    <mergeCell ref="P236:Q236"/>
    <mergeCell ref="M236:O236"/>
    <mergeCell ref="F237:I237"/>
    <mergeCell ref="P237:Q237"/>
    <mergeCell ref="M237:O237"/>
    <mergeCell ref="F239:I239"/>
    <mergeCell ref="P239:Q239"/>
    <mergeCell ref="M239:O239"/>
    <mergeCell ref="F240:I240"/>
    <mergeCell ref="P240:Q240"/>
    <mergeCell ref="M240:O240"/>
    <mergeCell ref="F241:I241"/>
    <mergeCell ref="P241:Q241"/>
    <mergeCell ref="M241:O241"/>
    <mergeCell ref="F242:I242"/>
    <mergeCell ref="P242:Q242"/>
    <mergeCell ref="M242:O242"/>
    <mergeCell ref="F243:I243"/>
    <mergeCell ref="P243:Q243"/>
    <mergeCell ref="M243:O243"/>
    <mergeCell ref="M122:Q122"/>
    <mergeCell ref="M123:Q123"/>
    <mergeCell ref="M124:Q124"/>
    <mergeCell ref="M193:Q193"/>
    <mergeCell ref="M202:Q202"/>
    <mergeCell ref="M215:Q215"/>
    <mergeCell ref="M234:Q234"/>
    <mergeCell ref="M238:Q238"/>
    <mergeCell ref="H1:K1"/>
    <mergeCell ref="S2:AF2"/>
  </mergeCells>
  <dataValidations count="2">
    <dataValidation type="list" allowBlank="1" showInputMessage="1" showErrorMessage="1" error="Povoleny jsou hodnoty K, M." sqref="D239:D244">
      <formula1>"K, M"</formula1>
    </dataValidation>
    <dataValidation type="list" allowBlank="1" showInputMessage="1" showErrorMessage="1" error="Povoleny jsou hodnoty základní, snížená, zákl. přenesená, sníž. přenesená, nulová." sqref="U239:U24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DESKTOP-7ISF00A\Radyn</dc:creator>
  <cp:lastModifiedBy>DESKTOP-7ISF00A\Radyn</cp:lastModifiedBy>
  <dcterms:created xsi:type="dcterms:W3CDTF">2020-04-08T16:45:31Z</dcterms:created>
  <dcterms:modified xsi:type="dcterms:W3CDTF">2020-04-08T16:45:34Z</dcterms:modified>
</cp:coreProperties>
</file>